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avid" reservationPassword="0"/>
  <workbookPr/>
  <bookViews>
    <workbookView xWindow="240" yWindow="120" windowWidth="14940" windowHeight="9225" activeTab="0"/>
  </bookViews>
  <sheets>
    <sheet name="Rekapitulace" sheetId="1" r:id="rId1"/>
    <sheet name="_Z_ZH_SO 101.ZH_SO 101.1.ZH" sheetId="2" r:id="rId2"/>
    <sheet name="_Z_ZH_SO 101.ZH_SO 101.2.ZH" sheetId="3" r:id="rId3"/>
    <sheet name="_Z_ZH_SO 102.ZH_SO 102.1.ZH" sheetId="4" r:id="rId4"/>
    <sheet name="_Z_ZH_SO 102.ZH_SO 102.2.ZH" sheetId="5" r:id="rId5"/>
    <sheet name="_Z_ZH_SO 801" sheetId="6" r:id="rId6"/>
    <sheet name="_Z_ZH_SO 802" sheetId="7" r:id="rId7"/>
    <sheet name="_Z_ZV_SO 001" sheetId="8" r:id="rId8"/>
    <sheet name="_Z_ZV_SO 101.ZV_SO.101.2.ZV" sheetId="9" r:id="rId9"/>
    <sheet name="_Z_ZV_SO 102.ZV_SO.102.1.ZV" sheetId="10" r:id="rId10"/>
    <sheet name="_Z_ZV_SO 102.ZV_SO.102.2.ZV" sheetId="11" r:id="rId11"/>
    <sheet name="_Z_ZV_SO 402" sheetId="12" r:id="rId12"/>
    <sheet name="_Z_ZV_SO 901" sheetId="13" r:id="rId13"/>
    <sheet name="_Z_ZV_SO301" sheetId="14" r:id="rId14"/>
    <sheet name="N_SO 001" sheetId="15" r:id="rId15"/>
    <sheet name="N_SO 102" sheetId="16" r:id="rId16"/>
    <sheet name="N_SO 901b" sheetId="17" r:id="rId17"/>
  </sheets>
  <definedNames/>
  <calcPr/>
  <webPublishing/>
</workbook>
</file>

<file path=xl/sharedStrings.xml><?xml version="1.0" encoding="utf-8"?>
<sst xmlns="http://schemas.openxmlformats.org/spreadsheetml/2006/main" count="5160" uniqueCount="930">
  <si>
    <t>Firma: Dopravně inženýrská kancelář</t>
  </si>
  <si>
    <t>Rekapitulace ceny</t>
  </si>
  <si>
    <t>Stavba: A006/20 - Modernizace silnice II/366 Pohledy - křižovatka s I/43 - I.etapa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</si>
  <si>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</si>
  <si>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</si>
  <si>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</si>
  <si>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</si>
  <si>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</si>
  <si>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</si>
  <si>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</si>
  <si>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</si>
  <si>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</si>
  <si>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</si>
  <si>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</si>
  <si>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</si>
  <si>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A006/20</t>
  </si>
  <si>
    <t>Modernizace silnice II/366 Pohledy - křižovatka s I/43 - I.etapa</t>
  </si>
  <si>
    <t>O</t>
  </si>
  <si>
    <t>Objekt:</t>
  </si>
  <si>
    <t>_Z</t>
  </si>
  <si>
    <t>Způsobilé výdaje projektu</t>
  </si>
  <si>
    <t>O1</t>
  </si>
  <si>
    <t>ZH</t>
  </si>
  <si>
    <t>Způsobilé výdaje - hlavní aktivita projektu</t>
  </si>
  <si>
    <t>O2</t>
  </si>
  <si>
    <t>SO 101.ZH</t>
  </si>
  <si>
    <t>Silnice II/366 extravilán křižovatka s I/43 - Sklené</t>
  </si>
  <si>
    <t>O3</t>
  </si>
  <si>
    <t>Rozpočet:</t>
  </si>
  <si>
    <t>0.00</t>
  </si>
  <si>
    <t>15.00</t>
  </si>
  <si>
    <t>21.00</t>
  </si>
  <si>
    <t>3</t>
  </si>
  <si>
    <t>2</t>
  </si>
  <si>
    <t>SO 101.1.ZH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</si>
  <si>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</si>
  <si>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</si>
  <si>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</si>
  <si>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</si>
  <si>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</si>
  <si>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</si>
  <si>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</si>
  <si>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</si>
  <si>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</si>
  <si>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</si>
  <si>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</si>
  <si>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</si>
  <si>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</si>
  <si>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</si>
  <si>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</si>
  <si>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</si>
  <si>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</si>
  <si>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</si>
  <si>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</si>
  <si>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</si>
  <si>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ZH</t>
  </si>
  <si>
    <t xml:space="preserve">    SO 101.ZH</t>
  </si>
  <si>
    <t xml:space="preserve">      SO 101.1.ZH</t>
  </si>
  <si>
    <t>SD</t>
  </si>
  <si>
    <t>Všeobecné konstrukce a práce</t>
  </si>
  <si>
    <t>P</t>
  </si>
  <si>
    <t>014102</t>
  </si>
  <si>
    <t>POPLATKY ZA SKLÁDKU</t>
  </si>
  <si>
    <t>T</t>
  </si>
  <si>
    <t>2019_OTSKP</t>
  </si>
  <si>
    <t>PP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</si>
  <si>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</si>
  <si>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VV</t>
  </si>
  <si>
    <t>Počítaná hmotnost 2,0t/m3. Objem z položek:   
Objem*přepočet na tuny 
Položka č. 11130.1 Sejmutí drnu:   (15310+2900)*0,1=1 821.000 [A] 
Položka č. 122738 Odkopávky a prokopávky:  50,37=50.370 [C]  
Položka č. 123738 Odkop pro spodní stavbu silnic:   5134=5 134.000 [B] 
Položka č.113328 Odstranění podkladu:   919,108=919.108 [D] 
Položka č. 12922.1 Čištění krajnic od nánosu:   2000,38*0,1=200.038 [E] 
Položka č. 132738 Hloubení rýh do 2m:   158,26=158.260 [F] 
Položka č. 212635 Uložení přebytečného materiálu po výkopu rýhy pro trativod:   0,3*11=3.300 [G] 
Celkem včetně přepočtu: 
Celkem: (A+C+B+D+E+F+G)*2,0=16 572.152 [H]</t>
  </si>
  <si>
    <t>TS</t>
  </si>
  <si>
    <t>zahrnuje veškeré poplatky provozovateli skládky související s uložením odpadu na skládce.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</si>
  <si>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</si>
  <si>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
Objem*přepočet na tuny   
Položka č. 113158 Odstranění krytu zpevněných ploch z betonu - SO101 nezahrnuje 
Položka č. 113524 Odstranění chodníkových obrubníků betonových - SO101 nezahrnuje 
Položka č. 113188 Odstranění krytu  zpevněných ploch z dlaždic   - SO101 nezahrnuje 
Položka č. 966158 Bourání konstrukcí z prost betonu   6,97=6.970 [A] 
Položka č. 966345 Bourání propustů z trub DN do 300mm   14*0,25=3.500 [B] 
Položka č. 966346 Bourání propustů z trub DN do 400mm   21*0,3=6.300 [C] 
Položka č. 966357 Bourání propustů z trub DN do 500mm   16,5*0,33=5.445 [D] 
Celkem včetně přepočtu: 
Celkem: (A*2,3)+B+C+D=31.276 [E]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</si>
  <si>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</si>
  <si>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hmotnost 2,4 t/m3 
Objem*přepočet na tuny 
Položka č. 113138 Odstranění krytu s asfalt. pojivem   1363,658=1 363.658 [A] 
A*2,4=3 272.779 [B]</t>
  </si>
  <si>
    <t>Zemní práce - doprava</t>
  </si>
  <si>
    <t>99</t>
  </si>
  <si>
    <t>12110B</t>
  </si>
  <si>
    <t/>
  </si>
  <si>
    <t>SEJMUTÍ ORNICE NEBO LESNÍ PŮDY - DOPRAVA</t>
  </si>
  <si>
    <t>M3KM</t>
  </si>
  <si>
    <t>Doprava odhumusované vrstvy tl. 0,1m 
(15310+2900)*0,1*20=36 420.000 [A]</t>
  </si>
  <si>
    <t>Položka zahrnuje samostatnou dopravu zeminy. Množství se určí jako součin kubatutry [m3] a požadované vzdálenosti [km].</t>
  </si>
  <si>
    <t>1.1</t>
  </si>
  <si>
    <t>Zemní práce - komunikace</t>
  </si>
  <si>
    <t>73</t>
  </si>
  <si>
    <t>11130</t>
  </si>
  <si>
    <t>SEJMUTÍ DRNU</t>
  </si>
  <si>
    <t>M2</t>
  </si>
  <si>
    <t>viz C.3.1-6 
odhumusování v tl.0,1m 
(15310+2900)=18 210.000 [A] 
Celkem: A=18 210.000 [B]</t>
  </si>
  <si>
    <t>včetně vodorovné dopravy  a uložení na skládku</t>
  </si>
  <si>
    <t>113138</t>
  </si>
  <si>
    <t>ODSTRANĚNÍ KRYTU ZPEVNĚNÝCH PLOCH S ASFALT POJIVEM, ODVOZ DO 20KM</t>
  </si>
  <si>
    <t>M3</t>
  </si>
  <si>
    <t>Odhad průměrné tloušťky v jednotlivých úsecích vychází z jádrových vývrtů diagnostického průzkumu a vzorových příčných řezů D.1.3 
dl.*š*prům tl. 
km  0,11462 - 0,380 265,38*(1,7*2)*0,2=180.458 [A] 
km  0,380 - 0,580 200*(1,7*2)*0,2=136.000 [B] 
km  0,580 - 0,740 160*(1,7*2)*0,25=136.000 [C] 
km  0,740 - 1,040 300*(1,7*2)*0,25=255.000 [D] 
km  1,040 - 1,760 720*(1,7*2)*0,25=612.000 [E] 
km  1,760 - 2,000 240*(1,7*2)*0,3=244.800 [F] 
km  2,000  2,115 115*(1,7*2)*0,2=78.200 [G] 
celková délka úseků jednoho kraje bez sanací 820m 
820*1,7*0,2=278.800 [H] 
Celkem: A+B+C+D+E+F+G-H=1 363.658 [I]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</si>
  <si>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</si>
  <si>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</si>
  <si>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</si>
  <si>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Odhad průměrné tloušťky v jednotlivých úsecích vychází z jádrových vývrtů diagnostického průzkumu a vzorových příčných řezů D.1.3 
dl.*š*prům tl. 
km  0,11462 - 0,380 265,38*(1,7*2)*0,2=180.458 [A] 
km  0,380 - 0,580 200*(1,7*2)*0,2=136.000 [B] 
km  0,580 - 0,740 160*(1,7*2)*0,15=81.600 [C] 
km  0,740 - 1,040 300*(1,7*2)*0,15=153.000 [D] 
km  1,040 - 1,760 720*(1,7*2)*0,15=367.200 [E] 
km  1,760 - 2,000 240*(1,7*2)*0,1=81.600 [F] 
km  2,000  2,115 115*(1,7*2)*0,15=58.650 [G] 
celková délka úseků jednoho kraje bez sanací 820m 
820*1,7*0,1=139.400 [H] 
Celkem: A+B+C+D+E+F+G-H=919.108 [I]</t>
  </si>
  <si>
    <t>113728</t>
  </si>
  <si>
    <t>FRÉZOVÁNÍ ZPEVNĚNÝCH PLOCH ASFALTOVÝCH, ODVOZ DO 20KM</t>
  </si>
  <si>
    <t>Dle rozborů PAU je frézovaný materiál v kategorii ZAS-T1, tudíž se předpokládá bezplatné uložení na skládce SUSPk. 
Odhad průměrné tloušťky v jednotlivých úsecích vychází z jádrových vývrtů diagnostického průzkumu, vzorových příčných řezů D.1.3, podélného profilu D.1.2 a charakteristických příčných řezů D.1.4 
dl.*š*prům tl. 
km  0,11462 - 0,380 265,38*6*0,08=127.382 [A] 
km  0,380 - 0,580 200*6*0,06=72.000 [B] 
km  0,580 - 0,740 160*6*0,09=86.400 [C] 
km  0,740 - 1,040 300*6*0,07=126.000 [D] 
km  1,040 - 1,760 720*6*0,06=259.200 [E] 
km  1,760 - 2,000 240*6*0,08=115.200 [F] 
km  2,000  2,115 115*6*0,08=55.200 [G] 
pro zazubení ACPu sanací krajů 
délka sanací oboustranně*š*tl. 
km 0,11462 - 2,115 
3180*0,5*0,05=79.500 [H] 
frézování oken tl.0,08m kvůli trhlinám, bude fakturováno podle skutečného stavu. Předpoklad 10% z celkové plochy vozovky 
km 0,11462 - 2,115 
dl.*prům.š.*tl*10% 
((2115-114,62)*6*0,08)*0,1=96.018 [I] 
Celkem: A+B+C+D+E+F+G+H+I=1 016.900 [J]</t>
  </si>
  <si>
    <t>98</t>
  </si>
  <si>
    <t>121101</t>
  </si>
  <si>
    <t>SEJMUTÍ ORNICE NEBO LESNÍ PŮDY S ODVOZEM DO 1KM</t>
  </si>
  <si>
    <t>Naložení ornice z deponie na pozemku p.č. 7167 k.ú Hradec nad Svitavou a odvoz na pozemek p.č. 7080 k.ú. Hradec nad Svitavou 
186,9=186.900 [A] 
Celkem: A=186.900 [B]</t>
  </si>
  <si>
    <t>položka zahrnuje sejmutí ornice bez ohledu na tloušťku vrstvy a její vodorovnou dopravu  
nezahrnuje uložení na trvalou skládku</t>
  </si>
  <si>
    <t>72</t>
  </si>
  <si>
    <t>121104</t>
  </si>
  <si>
    <t>SEJMUTÍ ORNICE NEBO LESNÍ PŮDY S ODVOZEM DO 5KM</t>
  </si>
  <si>
    <t>viz B.4 Bilance zemních prací 
odvoz na pozemek p. č. 7167 k.ú. Hradec nad Svitavou 
186,9=186.900 [A] 
Celkem: A=186.900 [B]</t>
  </si>
  <si>
    <t>16</t>
  </si>
  <si>
    <t>123738</t>
  </si>
  <si>
    <t>ODKOP PRO SPOD STAVBU SILNIC A ŽELEZNIC TŘ. I, ODVOZ DO 20KM</t>
  </si>
  <si>
    <t>prostorová úprava tělesa komunikace - svahy + příkopy 
viz B.4 bilance zemních prací 
5134=5 134.000 [A] 
Celkem: A=5 134.000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</si>
  <si>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</si>
  <si>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71</t>
  </si>
  <si>
    <t>12922</t>
  </si>
  <si>
    <t>ČIŠTĚNÍ KRAJNIC OD NÁNOSU TL. DO 100MM</t>
  </si>
  <si>
    <t>viz. C.3.1-6 
dl.*prům š. 
km 0,11462 - 2,115 
(2115-114,62)*2*0,5=2 000.380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</si>
  <si>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</si>
  <si>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64</t>
  </si>
  <si>
    <t>17180</t>
  </si>
  <si>
    <t>ULOŽENÍ SYPANINY DO NÁSYPŮ Z NAKUPOVANÝCH MATERIÁLŮ</t>
  </si>
  <si>
    <t>prostorová úprava tělesa komunikace - svahy + příkopy 
viz B.4 bilance zemních prací 
245=245.000 [A] 
Celkem: A=245.000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</si>
  <si>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</si>
  <si>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76</t>
  </si>
  <si>
    <t>17380</t>
  </si>
  <si>
    <t>ZEMNÍ KRAJNICE A DOSYPÁVKY Z NAKUPOVANÝCH MATERIÁLŮ</t>
  </si>
  <si>
    <t>viz C.3.1-6 a D.1.3 
dl.*plocha průřezu ze vzorového řezu 
(2115-114,62)*2*0,1=400.076 [A] 
Celkem: A=400.076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</si>
  <si>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</si>
  <si>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</si>
  <si>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18110</t>
  </si>
  <si>
    <t>ÚPRAVA PLÁNĚ SE ZHUTNĚNÍM V HORNINĚ TŘ. I</t>
  </si>
  <si>
    <t>viz B.4 bilance zemních prací 
12344=12 344.000 [A] 
Celkem: A=12 344.000 [B]</t>
  </si>
  <si>
    <t>položka zahrnuje úpravu pláně včetně vyrovnání výškových rozdílů. Míru zhutnění určuje projekt.</t>
  </si>
  <si>
    <t>75</t>
  </si>
  <si>
    <t>18231</t>
  </si>
  <si>
    <t>ROZPROSTŘENÍ ORNICE V ROVINĚ V TL DO 0,10M</t>
  </si>
  <si>
    <t>viz C.3.1-6 
celková plocha ohumusování příkopů a svahů situace 
16841=16 841.000 [B]</t>
  </si>
  <si>
    <t>položka zahrnuje:  
nutné přemístění ornice z dočasných skládek vzdálených do 50m  
rozprostření ornice v předepsané tloušťce v rovině a ve svahu do 1:5</t>
  </si>
  <si>
    <t>97</t>
  </si>
  <si>
    <t>Rozprostření ornice po skončení vegetačního období na pozemku Hradce nad Svitavou p.č. 7080. 
186,9/0,1=1 869.000 [A] 
Celkem: A=1 869.000 [B]</t>
  </si>
  <si>
    <t>74</t>
  </si>
  <si>
    <t>18241</t>
  </si>
  <si>
    <t>ZALOŽENÍ TRÁVNÍKU RUČNÍM VÝSEVEM</t>
  </si>
  <si>
    <t>viz C.3.1-6 
celková plocha ze situace 
16841=16 841.000 [A]</t>
  </si>
  <si>
    <t>Zahrnuje dodání předepsané travní směsi, její výsev na ornici, zalévání, první pokosení, to vše bez ohledu na sklon terénu</t>
  </si>
  <si>
    <t>1.2</t>
  </si>
  <si>
    <t>Zemní práce propustky</t>
  </si>
  <si>
    <t>122738</t>
  </si>
  <si>
    <t>ODKOPÁVKY A PROKOPÁVKY OBECNÉ TŘ. I, ODVOZ DO 20KM</t>
  </si>
  <si>
    <t>Viz.výkres C.3.1-C.3.6, D.1.5, D.1.6 
Výkopy okolo inženýrských sítí se musí provádět ručně  
výkopy pro opevnění čela, zemního tělesa kamenem tl. 200mm do betonu tl. 100mm, vtok a výtok 
2*(délka*šířka*průměrná výška) 
PODÉLNÉ PROPUSTKY 
KM 0,277 vpravo DN 600   2*(2,5*1,6*0,3)=2.400 [A] 
KM 0,277 vlevo pouze čela 2,5*4*0,3+2,5*3*0,3=5.250 [K] 
KM 0,430 vpravo DN 600   2*(2,5*1,6*0,3)=2.400 [B] 
KM 0,539 vpravo DN 500   2*(2,5*1,6*0,3)=2.400 [C] 
KM 0,696 vpravo DN 600   2*(2,5*1,6*0,3)=2.400 [D] 
KM 0,883 vpravo DN 500   2*(2,5*1,6*0,3)=2.400 [E] 
KM 1,228 vlevo DN 600   2*(2,5*1,6*0,3)=2.400 [F] 
KM 1,308 vpravo DN 600   2*(2,5*1,6*0,3)=2.400 [G] 
KM 1,986 vlevo DN 600   2*(2,5*1,6*0,3)=2.400 [H] 
KM 2,005 vlevo DN 600   2*(2,5*1,6*0,3)=2.400 [I] 
PŘÍČNÉ PROPUSTKY 
KM 2,070 DN 600    2*((5,3+4,5)*3*0,4)=23.520 [J] 
Celkem: A+K+B+C+D+E+F+G+H+I+J=50.370 [L]</t>
  </si>
  <si>
    <t>132738</t>
  </si>
  <si>
    <t>HLOUBENÍ RÝH ŠÍŘ DO 2M PAŽ I NEPAŽ TŘ. I, VČ. ODVOZU NA SKLÁDKU URČENOU ZHOTOVITELEM</t>
  </si>
  <si>
    <t>poplatek za skládku uveden v položce: 014102.1</t>
  </si>
  <si>
    <t>Viz.výkres C.3.1-C.3.6, D.1.5, D.1.6 
Výkopy okolo inženýrských sítí se musí provádět ručně  
rýha pro potrubí včetně obetonování a podkladních desek + úprava vtoku a výtoku stabilizačním prahem a těžkým kamenným záhozem 
(délka*šířka*průměrná výška)+ 2*(délka*šířka*průměrná výška) 
PODÉLNÉ PROPUSTKY 
KM 0,277 vpravo DN 600   16*1,2*1+2*(2*0,9*0,6)=21.360 [A] 
KM 0,430 vpravo DN 600   8*1,2*0,9+2*(2*0,9*0,6)=10.800 [B] 
KM 0,539 vpravo DN 500   10*1,1*0,8+2*(2*0,8*0,6)=10.720 [C] 
KM 0,696 vpravo DN 600   9*1,2*1+2*(2*0,9*0,6)=12.960 [D] 
KM 0,883 vpravo DN 500   10*1,1*1,0+2*(2*0,8*0,6)=12.920 [E] 
KM 1,228 vlevo DN 600   9*1,2*0,95+2*(2*0,9*0,6)=12.420 [F] 
KM 1,308 vpravo DN 600   9*1,2*1,1+2*(2*0,9*0,6)=14.040 [G] 
KM 1,986 vlevo DN 600   9*1,2*0,9+2*(2*0,9*0,6)=11.880 [H] 
KM 2,005 vlevo DN 600   12*1,2*0,9+2*(2*0,9*0,6)=15.120 [I] 
PŘÍČNÉ PROPUSTKY 
KM 2,070 DN 600    14*2,2*1,1+2*(2*0,9*0,6)=36.040 [J] 
Celkem: A+B+C+D+E+F+G+H+I+J=158.260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</si>
  <si>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</si>
  <si>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</si>
  <si>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17581</t>
  </si>
  <si>
    <t>OBSYP POTRUBÍ A OBJEKTŮ Z NAKUPOVANÝCH MATERIÁLŮ</t>
  </si>
  <si>
    <t>Viz.výkres C.3.1-C.3.6, D.1.5, D.1.6 
Parametry, provedení dle zadávací dokumentace.   
štěrkopísek  frakce 0-32   
(délka*šířka*průměrná výška) - (délka prop*(podkladní desky+obetonování potrubí+potrubí)) 
PODÉLNÉ PROPUSTKY 
KM 0,277 vpravo DN 600   16*1,2*1-16*(1,1*0,2+0,3+3,14*0,3*0,3)=6.358 [A] 
KM 0,430 vpravo DN 600   8*1,2*0,9-8*(1,1*0,2+0,3+3,14*0,3*0,3)=2.219 [B] 
KM 0,539 vpravo DN 500   10*1,1*0,8-10*(1,0*0,2+0,25+3,14*0,25*0,25)=2.338 [C] 
KM 0,696 vpravo DN 600   9*1,2*1-9*(1,1*0,2+0,3+3,14*0,3*0,3)=3.577 [D] 
KM 0,883 vpravo DN 500   10*1,1*1,0-10*(1,0*0,2+0,25+3,14*0,25*0,25)=4.538 [E] 
KM 1,228 vlevo DN 600   9*1,2*0,95-9*(1,1*0,2+0,3+3,14*0,3*0,3)=3.037 [F] 
KM 1,308 vpravo DN 600   9*1,2*1,1-9*(1,1*0,2+0,3+3,14*0,3*0,3)=4.657 [G] 
KM 1,986 vlevo DN 600   9*1,2*0,9-9*(1,1*0,2+0,3+3,14*0,3*0,3)=2.497 [H] 
KM 2,005 vlevo DN 600   12*1,2*0,9-12*(1,1*0,2+0,3+3,14*0,3*0,3)=3.329 [I] 
PŘÍČNÉ PROPUSTKY 
KM 2,070 DN 600    14*2,2*1,1-14*(2,2*0,1+0,6+3,14*0,3*0,3)=18.444 [J] 
Celkem: A+B+C+D+E+F+G+H+I+J=50.994 [K]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</si>
  <si>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</si>
  <si>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 drenáže</t>
  </si>
  <si>
    <t>21197</t>
  </si>
  <si>
    <t>OPLÁŠTĚNÍ ODVODŇOVACÍCH ŽEBER Z GEOTEXTILIE</t>
  </si>
  <si>
    <t>Parametry vhodné geotextilie pro drenáž: 
Primární funkce: separační, filtrační 
Doporučený typ: netkaná  
Materiál: polypropylen 
Plošná hmotnost: 300 g/m2 
Odolnost proti protržení (CBR): min. 2 kN 
Propustnost vody kolmo k výrobku min. 10 l/m2.s</t>
  </si>
  <si>
    <t>Viz.výkres C.3.1-C.3.6, D.1.3, 
Filtrační geotextílie, parametry dle PD.       
Délka * šířka změřená pomocí Autocadu.       
km 2,104 - 2,115 vlevo  11*2,3=25.300 [A]    
Celkem: A=25.300 [B]</t>
  </si>
  <si>
    <t>položka zahrnuje dodávku předepsané geotextilie, mimostaveništní a vnitrostaveništní dopravu a její uložení včetně potřebných přesahů (nezapočítávají se do výměry)</t>
  </si>
  <si>
    <t>28</t>
  </si>
  <si>
    <t>212635</t>
  </si>
  <si>
    <t>TRATIVODY KOMPL Z TRUB Z PLAST HM DN DO 150MM, RÝHA TŘ I</t>
  </si>
  <si>
    <t>M</t>
  </si>
  <si>
    <t>Podélná drenáž PE DN 110, perforované drenážní potrubí vinuté, obsyp hrubý štěrkopísek (8/32) dle ČSN 73 6126-1, lože ze štěrkodrti 0-22mm dle ČSN 736126-1, v úsecích s podélním sklonem drenáže menším než 1% bude drenáž uložena na betonové lože C12/15 suchá směs.</t>
  </si>
  <si>
    <t>Viz.výkres C.3.1-C.3.6, D.1.3, 
Parametry, provedení dle zadávací dokumentace.   
Částečně perforovaná trouba DN 110 PE, SN 8.  
km 2,104 - 2,115 vlevo  11=11.000 [A] 
Celkem: A=11.000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</si>
  <si>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</si>
  <si>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 propustky</t>
  </si>
  <si>
    <t>18</t>
  </si>
  <si>
    <t>451314</t>
  </si>
  <si>
    <t>PODKLADNÍ A VÝPLŇOVÉ VRSTVY Z PROSTÉHO BETONU C25/30</t>
  </si>
  <si>
    <t>Viz.výkres C.3.1-C.3.6, D.1.5, D.1.6 
Parametry, provedení dle zadávací dokumentace. 
pod potrubím 
(délka*šířka*tloušťka) 
PODÉLNÉ PROPUSTKY 
KM 0,277 vpravo DN 600   14*1,1*0,1=1.540 [A] 
KM 0,430 vpravo DN 600   6*1,1*0,1=0.660 [B] 
KM 0,539 vpravo DN 500   8*1,0*0,1=0.800 [C] 
KM 0,696 vpravo DN 600   7*1,1*0,1=0.770 [D] 
KM 0,883 vpravo DN 500   8*1,0*0,1=0.800 [E] 
KM 1,228 vlevo DN 600   7*1,1*0,1=0.770 [F] 
KM 1,308 vpravo DN 600   7*1,1*0,1=0.770 [G] 
KM 1,986 vlevo DN 600   7*1,1*0,1=0.770 [H] 
KM 2,005 vlevo DN 600   10*1,1*0,1=1.100 [I] 
PŘÍČNÉ PROPUSTKY 
KM 2,070 DN 600    12*1,1*0,1=1.320 [J] 
opevnění čela, zemního tělesa na vtoku a výtoku 
PODÉLNÉ PROPUSTKY 
KM 0,277 vpravo DN 600   2*(2,5*1,6*0,1)=0.800 [L] 
KM 0,277 vlevo pouze čela 2,5*4*0,1+2,5*3*0,1=1.750 [K] 
KM 0,430 vpravo DN 600   2*(2,5*1,6*0,1)=0.800 [M] 
KM 0,539 vpravo DN 500   2*(2,5*1,6*0,1)=0.800 [N] 
KM 0,696 vpravo DN 600   2*(2,5*1,6*0,1)=0.800 [O] 
KM 0,883 vpravo DN 500   2*(2,5*1,6*0,1)=0.800 [P] 
KM 1,228 vlevo DN 600   2*(2,5*1,6*0,1)=0.800 [Q] 
KM 1,308 vpravo DN 600   2*(2,5*1,6*0,1)=0.800 [R] 
KM 1,986 vlevo DN 600   2*(2,5*1,6*0,1)=0.800 [S] 
KM 2,005 vlevo DN 600   2*(2,5*1,6*0,1)=0.800 [T] 
PŘÍČNÉ PROPUSTKY 
KM 2,070 DN 600    2*((5,3+4,5)*3*0,1)=5.880 [U]  
Celkem: A+B+C+D+E+F+G+H+I+J+L+K+M+N+O+P+Q+R+S+T+U=24.130 [V]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</si>
  <si>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</si>
  <si>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61</t>
  </si>
  <si>
    <t>451384</t>
  </si>
  <si>
    <t>PODKL VRSTVY ZE ŽELEZOBET DO C25/30 VČET VÝZTUŽE</t>
  </si>
  <si>
    <t>Viz.výkres C.3.1-C.3.6, D.1.5, D.1.6 
Parametry, provedení dle zadávací dokumentace. 
Podkladní betonové desky pod potrubím propustků, vyztužené kari sítí 100/100/5 
(délka*šířka*tloušťka) 
PODÉLNÉ PROPUSTKY 
KM 0,277 vpravo DN 600   14*1,1*0,1=1.540 [A] 
KM 0,430 vpravo DN 600   6*1,1*0,1=0.660 [B] 
KM 0,539 vpravo DN 500   8*1,0*0,1=0.800 [C] 
KM 0,696 vpravo DN 600   7*1,1*0,1=0.770 [D] 
KM 0,883 vpravo DN 500   8*1,0*0,1=0.800 [E] 
KM 1,228 vlevo DN 600   7*1,1*0,1=0.770 [F] 
KM 1,308 vpravo DN 600   7*1,1*0,1=0.770 [G] 
KM 1,986 vlevo DN 600   7*1,1*0,1=0.770 [H] 
KM 2,005 vlevo DN 600   10*1,1*0,1=1.100 [I] 
PŘÍČNÉ PROPUSTKY 
KM 2,070 DN 600    12*1,1*0,1=1.320 [J] 
Celkem: A+B+C+D+E+F+G+H+I+J=9.300 [K]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</si>
  <si>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</si>
  <si>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62</t>
  </si>
  <si>
    <t>45152</t>
  </si>
  <si>
    <t>PODKLADNÍ A VÝPLŇOVÉ VRSTVY Z KAMENIVA DRCENÉHO</t>
  </si>
  <si>
    <t>Viz výkresy C.3.1-6, D.1.6 
štěrkopískový podsyp opevnění čla svahu tl. 0,1m 
km 2,070 příčný propustek   2*3*0,1=0.600 [A] 
Celkem: A=0.600 [B]</t>
  </si>
  <si>
    <t>položka zahrnuje dodávku předepsaného kameniva, mimostaveništní a vnitrostaveništní dopravu a jeho uložení  
není-li v zadávací dokumentaci uvedeno jinak, jedná se o nakupovaný materiál</t>
  </si>
  <si>
    <t>53</t>
  </si>
  <si>
    <t>461314</t>
  </si>
  <si>
    <t>PATKY Z PROSTÉHO BETONU C25/30</t>
  </si>
  <si>
    <t>Viz.výkres C.3.1-C.3.6, D.1.5, D.1.6 
Parametry, provedení dle zadávací dokumentace. 
stabilizační prahy pro prefabrikovaná šikmá čela 
PODÉLNÉ PROPUSTKY 
KM 0,277 vpravo DN 600   2*(1*0,7*0,5)=0.700 [A] 
KM 0,430 vpravo DN 600   2*(1*0,7*0,5)=0.700 [B] 
KM 0,539 vpravo DN 500  2*(1*0,6*0,5)=0.600 [C] 
KM 0,696 vpravo DN 600   2*(1*0,7*0,5)=0.700 [D] 
KM 0,883 vpravo DN 500   2*(1*0,6*0,5)=0.600 [E] 
KM 1,228 vlevo DN 600   2*(1*0,7*0,5)=0.700 [F] 
KM 1,308 vpravo DN 600   2*(1*0,7*0,5)=0.700 [G] 
KM 1,986 vlevo DN 600   2*(1*0,7*0,5)=0.700 [H] 
KM 2,005 vlevo DN 600   2*(1*0,7*0,5)=0.700 [I] 
PŘÍČNÉ PROPUSTKY 
KM 2,070 DN 600   2*(1*0,7*0,5) =0.700 [J] 
stabilizační prahy opevnění svahu 
PODÉLNÉ PROPUSTKY 
KM 0,277 vpravo DN 600   2*(0,6*0,25*0,7)=0.210 [K] 
KM 0,277 vlevo pouze čela 2*(0,6*0,25*0,7)=0.210 [V] 
KM 0,430 vpravo DN 600   2*(0,6*0,25*0,7)=0.210 [L] 
KM 0,539 vpravo DN 500  2*(0,6*0,25*0,6)=0.180 [M] 
KM 0,696 vpravo DN 600   2*(0,6*0,25*0,7)=0.210 [N] 
KM 0,883 vpravo DN 500   2*(0,6*0,25*0,6)=0.180 [O] 
KM 1,228 vlevo DN 600   2*(0,6*0,25*0,7)=0.210 [P] 
KM 1,308 vpravo DN 600   2*(0,6*0,25*0,7)=0.210 [Q] 
KM 1,986 vlevo DN 600   2*(0,6*0,25*0,7)=0.210 [R] 
KM 2,005 vlevo DN 600   2*(0,6*0,25*0,7)=0.210 [S] 
PŘÍČNÉ PROPUSTKY 
KM 2,070 DN 600   2*(3*0,6*0,2+3*0,3*0,16)=1.008 [T] 
Celkem: A+B+C+D+E+F+G+H+I+J+K+V+L+M+N+O+P+Q+R+S+T=9.848 [W]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</si>
  <si>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</si>
  <si>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54</t>
  </si>
  <si>
    <t>46251</t>
  </si>
  <si>
    <t>ZÁHOZ Z LOMOVÉHO KAMENE</t>
  </si>
  <si>
    <t>Viz.výkres C.3.1-C.3.6, D.1.5, D.1.6 
Parametry, provedení dle zadávací dokumentace. 
těžký kamenný zához 
PODÉLNÉ PROPUSTKY 
KM 0,277 vpravo DN 600   2*(0,6*1,2*0,7)=1.008 [A] 
KM 0,277 vlevo pouze čela 2*(0,6*1,2*0,7)=1.008 [B] 
KM 0,430 vpravo DN 600   2*(0,6*1,2*0,7)=1.008 [C] 
KM 0,539 vpravo DN 500  2*(0,6*1,2*0,6)=0.864 [D] 
KM 0,696 vpravo DN 600   2*(0,6*1,2*0,7)=1.008 [E] 
KM 0,883 vpravo DN 500   2*(0,6*1,2*0,6)=0.864 [F] 
KM 1,228 vlevo DN 600   2*(0,6*1,2*0,7)=1.008 [G] 
KM 1,308 vpravo DN 600   2*(0,6*1,2*0,7)=1.008 [H] 
KM 1,986 vlevo DN 600   2*(0,6*1,2*0,7)=1.008 [I] 
KM 2,005 vlevo DN 600   2*(0,6*1,2*0,7)=1.008 [J] 
Celkem: A+B+C+D+E+F+G+H+I+J=9.792 [K]</t>
  </si>
  <si>
    <t>položka zahrnuje:  
- dodávku a zához lomového kamene předepsané frakce včetně mimostaveništní a vnitrostaveništní dopravy  
není-li v zadávací dokumentaci uvedeno jinak, jedná se o nakupovaný materiál</t>
  </si>
  <si>
    <t>55</t>
  </si>
  <si>
    <t>465512</t>
  </si>
  <si>
    <t>DLAŽBY Z LOMOVÉHO KAMENE DO BETONU</t>
  </si>
  <si>
    <t>viz výkresy C.3.1-6, D.1.5, D.1.6 
Výměra spočítaná pomocí Autocadu v situaci. Umístění dle situace. 
Dláždění svahů a dna příkopů. 
plocha všech dláždění svahů a dna příkopu * tl. 0,2 
opevnění čela, zemního tělesa na vtoku a výtoku 
PODÉLNÉ PROPUSTKY 
KM 0,277 vpravo DN 600   2*(2,5*1,6*0,2)=1.600 [A] 
KM 0,277 vlevo pouze čela 2,5*4*0,2+2,5*3*0,2=3.500 [B] 
KM 0,430 vpravo DN 600   2*(2,5*1,6*0,2)=1.600 [C] 
KM 0,539 vpravo DN 500   2*(2,5*1,6*0,2)=1.600 [D] 
KM 0,696 vpravo DN 600   2*(2,5*1,6*0,2)=1.600 [E] 
KM 0,883 vpravo DN 500   2*(2,5*1,6*0,2)=1.600 [F] 
KM 1,228 vlevo DN 600   2*(2,5*1,6*0,2)=1.600 [G] 
KM 1,308 vpravo DN 600   2*(2,5*1,6*0,2)=1.600 [H] 
KM 1,986 vlevo DN 600   2*(2,5*1,6*0,2)=1.600 [I] 
KM 2,005 vlevo DN 600   2*(2,5*1,6*0,2)=1.600 [J] 
PŘÍČNÉ PROPUSTKY 
KM 2,070 DN 600    2*((5,3+4,5)*3*0,2)=11.760 [K] 
Celkem: A+B+C+D+E+F+G+H+I+J+K=29.660 [L]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</si>
  <si>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</si>
  <si>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12</t>
  </si>
  <si>
    <t>562131</t>
  </si>
  <si>
    <t>VOZOVKOVÉ VRSTVY Z MATERIÁLŮ STABIL CEMENTEM TŘ I TL DO 150MM</t>
  </si>
  <si>
    <t>viz C.3.1-6, D.1.3 
Parametry, provedení dle zadávací dokumentace. 
podkladní vrstva SC C8/10, tl. 150mm 
6311=6 311.000 [A] 
Celkem: A=6 311.000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</si>
  <si>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</si>
  <si>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</si>
  <si>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</si>
  <si>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 C.3.1-6, D.1.3 
spodní vrstva šd fr. 0/63, tl 0,2m 
10287=10 287.000 [A] 
Celkem: A=10 287.000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</si>
  <si>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</si>
  <si>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77</t>
  </si>
  <si>
    <t>56932</t>
  </si>
  <si>
    <t>ZPEVNĚNÍ KRAJNIC ZE ŠTĚRKODRTI TL. DO 100MM</t>
  </si>
  <si>
    <t>viz C.3.1-6 a D.1.3 
dl.*š 
(2115-114,62)*2*0,75=3 000.570 [A]</t>
  </si>
  <si>
    <t>- dodání kameniva předepsané kvality a zrnitosti  
- rozprostření a zhutnění vrstvy v předepsané tloušťce  
- zřízení vrstvy bez rozlišení šířky, pokládání vrstvy po etapách</t>
  </si>
  <si>
    <t>69</t>
  </si>
  <si>
    <t>572213</t>
  </si>
  <si>
    <t>SPOJOVACÍ POSTŘIK Z EMULZE DO 0,5KG/M2</t>
  </si>
  <si>
    <t>Spojovací postřik z kationaktivní asfaltové emulze určené pro spojovací postřiky v množství zbytkového asfaltu 0,4 kg/m2, pod ložnou vrstvu</t>
  </si>
  <si>
    <t>viz C.3.1-6, D.1.3 
Spojovací postřik pod ložnou vrstvou, výměra z položky 574D55 Asfaltový beton pro ložné vrstvy s modifikací ACL 16tl. 60mm 
12570+(2115-114,62)*2*0,05=12 770.038 [A] 
Celkem: A=12 770.038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</si>
  <si>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</si>
  <si>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70</t>
  </si>
  <si>
    <t>Spojovací postřik z kationaktivní asfaltové emulze určené pro spojovací postřiky v množství zbytkového asfaltu 0,3 kg/m2 mezi ložnou a obrusnou vrstvou</t>
  </si>
  <si>
    <t>viz C.3.1-6, D.1.3 
Spojovací postřik mezi ložnou a obrusnou vrstvou, výměra z položky 574D55 Asfaltový beton pro ložné vrstvy s modifikací ACL 16tl. 60mm 
12570+(2115-114,62)*2*0,05=12 770.038 [A] 
Celkem: A=12 770.038 [B]</t>
  </si>
  <si>
    <t>100</t>
  </si>
  <si>
    <t>57475</t>
  </si>
  <si>
    <t>VOZOVKOVÉ VÝZTUŽNÉ VRSTVY Z GEOMŘÍŽOVINY</t>
  </si>
  <si>
    <t>Geosyntetikum ze skelných vláken na napojení na stávající vozovku (dvojité zazubení)      
(délka*prům.šíř.) 
V místě napojení krytu na stávájící vozovku 
km 0,11462 
6,5*1=6.500 [A] 
Celkem: A=6.500 [B]</t>
  </si>
  <si>
    <t>- dodání geomříže v požadované kvalitě a v množství včetně přesahů (přesahy započteny v jednotkové ceně)  
- očištění podkladu  
- pokládka geomříže dle předepsaného technologického předpisu</t>
  </si>
  <si>
    <t>574A34</t>
  </si>
  <si>
    <t>ASFALTOVÝ BETON PRO OBRUSNÉ VRSTVY ACO 11+, 11S TL. 40MM</t>
  </si>
  <si>
    <t>viz C.3.1-6, D.1.3 
výměra ze situace 
12570=12 570.000 [A] 
Celkem: A=12 570.000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</si>
  <si>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</si>
  <si>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66</t>
  </si>
  <si>
    <t>574D06</t>
  </si>
  <si>
    <t>ASFALTOVÝ BETON PRO LOŽNÍ VRSTVY MODIFIK ACL 16+, 16S</t>
  </si>
  <si>
    <t>Viz D.1.4 
Vyrovnávka z ACL 16 
dl.*prům š.*prům tl. 
(2115-114,62)*6*0,02=240.046 [I] 
Celkem: I=240.046 [J]</t>
  </si>
  <si>
    <t>574D56</t>
  </si>
  <si>
    <t>ASFALTOVÝ BETON PRO LOŽNÍ VRSTVY MODIFIK ACL 16+, 16S TL. 60MM</t>
  </si>
  <si>
    <t>ložná vrstva se zvýšenou odolností proti prokopírování trhlin s modifikací CRmB dle TP 148 tab.3 podle 4.4.1;</t>
  </si>
  <si>
    <t>viz C.3.1-6, D.1.3 
výměra ze situace 
12570+(2115-114,62)*2*0,05=12 770.038 [A] 
Celkem: A=12 770.038 [B]</t>
  </si>
  <si>
    <t>65</t>
  </si>
  <si>
    <t>574E46</t>
  </si>
  <si>
    <t>ASFALTOVÝ BETON PRO PODKLADNÍ VRSTVY ACP 16+, 16S TL. 50MM</t>
  </si>
  <si>
    <t>viz C.3.1-6, D.1.3 
v místech sanací krajů 
(plocha sanací z položky č.56333.1 Vozovkové vrstvy ze štěrkodrti tl.150mm)+(zazubení do stávajícíh zpevněných vrstev š.0,5m)+(přesah vrstvy) 
6311+(3180*0,5)+(3180*0,05)=8 060.000 [H] 
Celkem: H=8 060.000 [I]</t>
  </si>
  <si>
    <t>8</t>
  </si>
  <si>
    <t>574E76</t>
  </si>
  <si>
    <t>ASFALTOVÝ BETON PRO PODKLADNÍ VRSTVY ACP 16+, 16S TL. 80MM</t>
  </si>
  <si>
    <t>viz C.3.1-6, D.1.3 
sanace trhlin, bude fakturováno dle skutečnosti, předpoklad 10% z celkové plochy 
dl.*prům.š.*tl*10% 
((2115-114,62)*6)*0,1=1 200.228 [I]</t>
  </si>
  <si>
    <t>Potrubí</t>
  </si>
  <si>
    <t>63</t>
  </si>
  <si>
    <t>86358</t>
  </si>
  <si>
    <t>POTRUBÍ Z TRUB OCELOVÝCH DN DO 600MM</t>
  </si>
  <si>
    <t>Viz výkresy C.3.1-6, D.1.5-6 
PŘÍČNÉ PROPUSTKY 
km 2,070 příčný propustek   11=11.000 [A] 
Celkem: A=11.000 [B]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</si>
  <si>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</si>
  <si>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36</t>
  </si>
  <si>
    <t>87457</t>
  </si>
  <si>
    <t>POTRUBÍ Z TRUB PLASTOVÝCH ODPADNÍCH DN DO 500MM</t>
  </si>
  <si>
    <t>Viz.výkres C.3.1-6   
Parametry, provedení dle zadávací dokumentace.   
Potrubí SN 16, DN 500. 
KM 0,539 vpravo DN 500   8=8.000 [A] 
KM 0,883 vpravo DN 500   8=8.000 [B] 
Celkem: A+B=16.000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</si>
  <si>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</si>
  <si>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35</t>
  </si>
  <si>
    <t>87458</t>
  </si>
  <si>
    <t>POTRUBÍ Z TRUB PLAST ODPAD DN DO 600MM</t>
  </si>
  <si>
    <t>Viz.výkres C.3.1-6   
Parametry, provedení dle zadávací dokumentace.   
Potrubí SN 16, DN 600. 
PODÉLNÉ PROPUSTKY 
KM 0,277 vpravo DN 600   14=14.000 [A] 
KM 0,430 vpravo DN 600   6=6.000 [B] 
KM 0,696 vpravo DN 600   7=7.000 [C] 
KM 1,228 vlevo DN 600   7=7.000 [D] 
KM 1,308 vpravo DN 600   7=7.000 [E] 
KM 1,986 vlevo DN 600   7=7.000 [F] 
KM 2,005 vlevo DN 600   10=10.000 [G] 
Celkem: A+B+C+D+E+F+G=58.000 [H]</t>
  </si>
  <si>
    <t>57</t>
  </si>
  <si>
    <t>899524</t>
  </si>
  <si>
    <t>OBETONOVÁNÍ POTRUBÍ Z PROSTÉHO BETONU DO C25/30</t>
  </si>
  <si>
    <t>Viz.výkres C.3.1-C.3.6, D.1.5, D.1.6 
Parametry, provedení dle zadávací dokumentace. 
(délka*plocha průřezu obetonování) 
PODÉLNÉ PROPUSTKY 
KM 0,277 vpravo DN 600   14*(0,30)=4.200 [A] 
KM 0,430 vpravo DN 600   6*(0,30)=1.800 [B] 
KM 0,539 vpravo DN 500   8*(0,25)=2.000 [C] 
KM 0,696 vpravo DN 600   7*(0,30)=2.100 [D] 
KM 0,883 vpravo DN 500   8*(0,25)=2.000 [E] 
KM 1,228 vlevo DN 600   7*(0,30)=2.100 [F] 
KM 1,308 vpravo DN 600   7*(0,30)=2.100 [G] 
KM 1,986 vlevo DN 600   7*(0,30)=2.100 [H] 
KM 2,005 vlevo DN 600   10*(0,30)=3.000 [I] 
PŘÍČNÉ PROPUSTKY 
KM 2,070 DN 600    12*0,6=7.200 [J] 
Celkem: A+B+C+D+E+F+G+H+I+J=28.600 [K]</t>
  </si>
  <si>
    <t>9.1</t>
  </si>
  <si>
    <t>Ostatní konstrukce a práce - komunikace</t>
  </si>
  <si>
    <t>27</t>
  </si>
  <si>
    <t>917224</t>
  </si>
  <si>
    <t>SILNIČNÍ A CHODNÍKOVÉ OBRUBY Z BETONOVÝCH OBRUBNÍKŮ ŠÍŘ 150MM</t>
  </si>
  <si>
    <t>Viz.výkres C.3.1-6, D.1.3  
silniční betonové obruby 120/150x250x1000, do betonu C20/25nXF4 (TKP 18)   
Pozn: Včetně obloukových a přechodových prvků.   
Podobrubníkový rigol   
km 2,104 - 2,115   11=11.000 [A] 
Celkem: A=11.000 [B]</t>
  </si>
  <si>
    <t>Položka zahrnuje:  
dodání a pokládku betonových obrubníků o rozměrech předepsaných zadávací dokumentací  
betonové lože i boční betonovou opěrku.</t>
  </si>
  <si>
    <t>29</t>
  </si>
  <si>
    <t>919111</t>
  </si>
  <si>
    <t>ŘEZÁNÍ ASFALTOVÉHO KRYTU VOZOVEK TL DO 50MM</t>
  </si>
  <si>
    <t>vč. likvidace odpadu</t>
  </si>
  <si>
    <t>Viz.výkres C.3.1-6   
před realizací stavby   
km 0,11462   6,5=6.500 [A] 
km 2,115   6,5=6.500 [B] 
po realizací stavby   
km 0,11462  6=6.000 [C] 
km 2,115   7,7=7.700 [D] 
podél nových silničních obrub / podobrubníkových rigolů   
km 2,104 - 2,115   11=11.000 [E] 
Celkem: A+B+C+D+E=37.700 [F]</t>
  </si>
  <si>
    <t>položka zahrnuje řezání vozovkové vrstvy v předepsané tloušťce, včetně spotřeby vody</t>
  </si>
  <si>
    <t>67</t>
  </si>
  <si>
    <t>profrézování trhlin při sanaci trhlin. Bude fakturováno dle skutečnosti. Uvedená délka vychází z odhadu po vizuální prohlídce. 
příčné trhliny 
42*6=252.000 [A] 
podélné trhliny 
70+10+15+22+20+12=149.000 [B] 
Celkem: A+B=401.000 [C]</t>
  </si>
  <si>
    <t>30</t>
  </si>
  <si>
    <t>931311</t>
  </si>
  <si>
    <t>TĚSNĚNÍ DILATAČ SPAR ASF ZÁLIVKOU PRŮŘ DO 100MM2</t>
  </si>
  <si>
    <t>Viz.výkres C.3.1-6   
po realizací stavby   
km 0,11462  6=6.000 [A] 
km 2,115   7,7=7.700 [B] 
podél nových silničních obrub / podobrubníkových rigolů   
km 2,104 - 2,115   11=11.000 [C] 
Celkem: A+B+C=24.700 [D]</t>
  </si>
  <si>
    <t>položka zahrnuje dodávku a osazení předepsaného materiálu, očištění ploch spáry před úpravou, očištění okolí spáry po úpravě  
nezahrnuje těsnící profil</t>
  </si>
  <si>
    <t>68</t>
  </si>
  <si>
    <t>utěsnění trhlin po profrézování  modifikovanou zálivkou 
Bude fakturováno dle skutečnosti. Uvedená délka vychází z odhadu po vizuální prohlídce. 
příčné trhliny 
42*6=252.000 [A] 
podélné trhliny 
70+10+15+22+20+12=149.000 [B] 
Celkem: A+B=401.000 [C]</t>
  </si>
  <si>
    <t>31</t>
  </si>
  <si>
    <t>935812</t>
  </si>
  <si>
    <t>ŽLABY A RIGOLY DLÁŽDĚNÉ Z KOSTEK DROBNÝCH DO BETONU TL 100MM</t>
  </si>
  <si>
    <t>Viz.výkres C.3.1-6, D.1.3   
Délka * šířka   
Podobrubníkový rigol, žulový, čtyřlinka (šíře 0,50m), do betonu C20/25nXF4 (TKP 18)   
km 2,104 - 2,115   11*0,5=5.500 [A] 
Celkem: A=5.500 [B]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</si>
  <si>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</si>
  <si>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95</t>
  </si>
  <si>
    <t>93808</t>
  </si>
  <si>
    <t>OČIŠTĚNÍ VOZOVEK ZAMETENÍM</t>
  </si>
  <si>
    <t>provedení celkem 3x v průběhu výstavby po jednotlivých technologickcýh fázích 
12570+(2115-114,62)*2*0,05=12 770.038 [A] 
12570+(2115-114,62)*2*0,05=12 770.038 [B] 
12570+(2115-114,62)*2*0,05=12 770.038 [C] 
Celkem: A+B+C=38 310.114 [D]</t>
  </si>
  <si>
    <t>položka zahrnuje očištění předepsaným způsobem včetně odklizení vzniklého odpadu</t>
  </si>
  <si>
    <t>9.2</t>
  </si>
  <si>
    <t>Ostatní konstrukce a práce - propustky</t>
  </si>
  <si>
    <t>56</t>
  </si>
  <si>
    <t>91811</t>
  </si>
  <si>
    <t>ČELA PROPUSTU Z BETONU BEZ ROZLIŠENÍ</t>
  </si>
  <si>
    <t>nová šikmá čela propustku, rám 350x350mm. Beton C25/30nXF3 dle TKP18</t>
  </si>
  <si>
    <t>Viz.výkres C.3.1-C.3.6, D.1.5, D.1.6 
Parametry, provedení dle zadávací dokumentace. 
dl.*š.*výška/2 (šikmé čelo) 
km 0,277 vlevo (vtok+výtok)   1*2,6*0,8/2+1,2*2,9*1/2=2.780 [A] 
Celkem: A=2.780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</si>
  <si>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</si>
  <si>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37</t>
  </si>
  <si>
    <t>AA</t>
  </si>
  <si>
    <t>ČELA PROPUSTU Z BETONU BEZ ROZLIŠENÍ - prefabrikované šikmé čelo</t>
  </si>
  <si>
    <t>KUS</t>
  </si>
  <si>
    <t>Předběžná cena za dodávku, montáž a manipulaci.</t>
  </si>
  <si>
    <t>Viz.výkres C.3.1-C.3.6, D.1.5, D.1.6 
Parametry, provedení dle zadávací dokumentace. 
PODÉLNÉ PROPUSTKY 
KM 0,277 vpravo DN 600   2=2.000 [A] 
KM 0,430 vpravo DN 600   2=2.000 [B] 
KM 0,539 vpravo DN 500   2=2.000 [C] 
KM 0,696 vpravo DN 600   2=2.000 [D] 
KM 0,883 vpravo DN 500   2=2.000 [E] 
KM 1,228 vlevo DN 600   2=2.000 [F] 
KM 1,308 vpravo DN 600   2=2.000 [G] 
KM 1,986 vlevo DN 600   2=2.000 [H] 
KM 2,005 vlevo DN 600   2=2.000 [I] 
PŘÍČNÉ PROPUSTKY 
KM 2,070 DN 600    2=2.000 [J] 
Celkem: A+B+C+D+E+F+G+H+I+J=20.000 [K]</t>
  </si>
  <si>
    <t>32</t>
  </si>
  <si>
    <t>966158</t>
  </si>
  <si>
    <t>BOURÁNÍ KONSTRUKCÍ Z PROST BETONU S ODVOZEM DO 20KM</t>
  </si>
  <si>
    <t>Viz.výkres C.3.1-6 
čela propustků  
km 0,539   2*0,4*1=0.800 [A] 
km 0,696   1,5*0,5*1=0.750 [B] 
km 0,883   1,5*0,4*1+2,1*0,4*1=1.440 [C] 
km 1,228   1,7*0,5*1+2*0,5*1=1.850 [D] 
km 1,308   2,5*0,5*1+2,2*0,4*1=2.130 [E] 
Celkem: A+B+C+D+E=6.970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</si>
  <si>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</si>
  <si>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33</t>
  </si>
  <si>
    <t>966345</t>
  </si>
  <si>
    <t>BOURÁNÍ PROPUSTŮ Z TRUB DN DO 300MM</t>
  </si>
  <si>
    <t>Viz.výkres C.3.1-6   
Vybourání stávajících propustků betonových 
Hmotnost trouby cca 0,25 t/m.   
(délka ze situace)  
KM 0,430 vpravo  14=14.000 [A] 
Celkem: A=14.000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</si>
  <si>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</si>
  <si>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34</t>
  </si>
  <si>
    <t>966346</t>
  </si>
  <si>
    <t>BOURÁNÍ PROPUSTŮ Z TRUB DN DO 400MM</t>
  </si>
  <si>
    <t>Viz.výkres C.3.1-6   
Vybourání stávajících propustků betonových 
Hmotnost trouby cca 0,3 t/m.   
(délka ze situace)  
km 0,696 vpravo   6=6.000 [A] 
km 1,228 vlevo   7,5=7.500 [B] 
km 1,308 vpravo   7,5=7.500 [C] 
Celkem: A+B+C=21.000 [D]</t>
  </si>
  <si>
    <t>966357</t>
  </si>
  <si>
    <t>BOURÁNÍ PROPUSTŮ Z TRUB DN DO 500MM</t>
  </si>
  <si>
    <t>Viz.výkres C.3.1-6   
Vybourání stávajících propustků betonových 
Hmotnost trouby cca 0,3 t/m.   
(délka ze situace)  
KM 0,539 vpravo   9=9.000 [A] 
km 0,883 vpravo   7,5=7.500 [B] 
Celkem: A+B=16.500 [C]</t>
  </si>
  <si>
    <t>9.3</t>
  </si>
  <si>
    <t>Ostatní konstrukce a práce - vybavení komunikace</t>
  </si>
  <si>
    <t>9113B1</t>
  </si>
  <si>
    <t>SVODIDLO OCEL SILNIČ JEDNOSTR, ÚROVEŇ ZADRŽ H1 -DODÁVKA A MONTÁŽ</t>
  </si>
  <si>
    <t>Viz.výkres C.3.1-6   
Vč. odrazek v prolisu pásnice. Přesný typ použitého svodidla podléhá předem schválení investorem.   
Jednostranné, úroveň zadržení H1, pracovní šířka 1,5m, včetně náběhových dílů. Sloupky po 2m.   
km 0,619 - 0,766   147=147.000 [A] 
Celkem: A=147.000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</si>
  <si>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</si>
  <si>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91228</t>
  </si>
  <si>
    <t>SMĚROVÉ SLOUPKY Z PLAST HMOT VČETNĚ ODRAZNÉHO PÁSKU</t>
  </si>
  <si>
    <t>Viz.výkres D.1.3 
"Bílá barva. Pružný sloupek. 
Sloupek Z11a a Z11b. Umístění dle ČSN 736101 a TP58, kap.4.1."   
ZÚ – KÚ  160=160.000 [A] 
Celkem: A=160.000 [B]</t>
  </si>
  <si>
    <t>položka zahrnuje:  
- dodání a osazení sloupku včetně nutných zemních prací  
- vnitrostaveništní a mimostaveništní doprava  
- odrazky plastové nebo z retroreflexní fólie</t>
  </si>
  <si>
    <t>Viz.výkres C.3.1-6   
"Červená barva - označení účelových komunikací. 
Sloupek Z11g. Umístění dle situace.  "   
KM 0,277 vlevo účelová komunikace 2=2.000 [A] 
km 0,539 vpravo sjezd účelová komunikace   2=2.000 [B] 
km 0,883 sjezd účelová komunikace   2=2.000 [C] 
km 1,986 vlevo   2=2.000 [D] 
km 2,005 vlevo   2=2.000 [E] 
Celkem: A+B+C+D+E=10.000 [F]</t>
  </si>
  <si>
    <t>912283</t>
  </si>
  <si>
    <t>SMĚROVÉ SLOUPKY Z PLAST HMOT - DEMONTÁŽ A ODVOZ</t>
  </si>
  <si>
    <t>Včetně odvozu a poplatku za skládku.   
ZÚ – KÚ SO101  45=45.000 [A] 
Celkem: A=45.000 [B]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</si>
  <si>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</si>
  <si>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</si>
  <si>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</si>
  <si>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Viz.výkresy D.1 
Směrové sloupky na svodidlech, typ D4.   
Na ocelová svodidla   
Km 0,619 - 0,766 vlevo   3=3.000 [A] 
Celkem: A=3.000 [B]</t>
  </si>
  <si>
    <t>91267</t>
  </si>
  <si>
    <t>ODRAZKY NA SVODIDLA</t>
  </si>
  <si>
    <t>Umístění dle ČSN 736101 a TP58, kap.4.1.   
Na ocelová svodidla   
km 0,619 - 0,766   4=4.000 [A] 
Celkem: A=4.000 [B]</t>
  </si>
  <si>
    <t>- kompletní dodávka se všemi pomocnými a doplňujícími pracemi a součástmi</t>
  </si>
  <si>
    <t>13</t>
  </si>
  <si>
    <t>914113</t>
  </si>
  <si>
    <t>DOPRAVNÍ ZNAČKY ZÁKLADNÍ VELIKOSTI OCELOVÉ NEREFLEXNÍ - DEMONTÁŽ</t>
  </si>
  <si>
    <t>Viz.výkres C.4.1-6   
vč. odvozu na místo určené investorem, předpoklad do 20 km   
ZÚ – KÚ SO 101  3=3.000 [A] 
Celkem: A=3.000 [B]</t>
  </si>
  <si>
    <t>Položka zahrnuje odstranění, demontáž a odklizení materiálu s odvozem na předepsané místo</t>
  </si>
  <si>
    <t>14</t>
  </si>
  <si>
    <t>914131</t>
  </si>
  <si>
    <t>DOPRAVNÍ ZNAČKY ZÁKLADNÍ VELIKOSTI OCELOVÉ FÓLIE TŘ 2 - DODÁVKA A MONTÁŽ</t>
  </si>
  <si>
    <t>Viz.výkres C.4.1--6 
patka - beton C20/25nXF4 (TKP 18)  
Parametry, provedení dle zadávací dokumentace. Včetně sloupku, patky a provedení výkopu   
ZÚ – KÚ SO 101 
A1a 1=1.000 [A] 
A1b 1=1.000 [B] 
A2a 1=1.000 [C] 
Z3m        8=8.000 [D] 
Celkem: A+B+C+D=11.000 [E]</t>
  </si>
  <si>
    <t>položka zahrnuje:  
- dodávku a montáž značek v požadovaném provedení</t>
  </si>
  <si>
    <t>15</t>
  </si>
  <si>
    <t>915111</t>
  </si>
  <si>
    <t>VODOROVNÉ DOPRAVNÍ ZNAČENÍ BARVOU HLADKÉ - DODÁVKA A POKLÁDKA</t>
  </si>
  <si>
    <t>Viz.výkres C.1.4   
Parametry - viz vzorový příčný řez a zadávací dokumentace. Bílá barva   
V4(0,125)  (2000+2004)*0,125=500.500 [A] 
Celkem: A=500.500 [B]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</si>
  <si>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</si>
  <si>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</si>
  <si>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</si>
  <si>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 101.2.ZH</t>
  </si>
  <si>
    <t>SANACE AKTIVNÍ ZÓNY</t>
  </si>
  <si>
    <t xml:space="preserve">      SO 101.2.ZH</t>
  </si>
  <si>
    <t>hmotnost 2,0/m3.   
Objem*přepočet na tuny  
4938*2=9 876.000 [A] 
Celkem: A=9 876.000 [B]</t>
  </si>
  <si>
    <t>Zemní práce</t>
  </si>
  <si>
    <t>viz B.4 bilance zemních prací 
4938=4 938.000 [A] 
Celkem: A=4 938.000 [B]</t>
  </si>
  <si>
    <t>Základy</t>
  </si>
  <si>
    <t>28997</t>
  </si>
  <si>
    <t>OPLÁŠTĚNÍ (ZPEVNĚNÍ) Z GEOTEXTILIE A GEOMŘÍŽOVIN</t>
  </si>
  <si>
    <t>Netkaná geotextilie 400g/m2 zajišťující separační a filtrační funkci . 
Plošná hmotnost [g/m2]: 400  
Pevnost v tahu podélně [kN/m]: 3,3  
Tažnost podélně [%]: 50  
Mechanická odolnost proti protržení – CBR [kN]: 0,7  
Mechanická odolnost proti dynamickému protržení [mm]: 20  
Propustnost vody kolmo k rovině výrobku [l/m2/s]: 46  
Velikost průliny [mm]: 0,065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</si>
  <si>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</si>
  <si>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102.ZH</t>
  </si>
  <si>
    <t>Silnice II/366 intravilán Sklené</t>
  </si>
  <si>
    <t>SO 102.1.ZH</t>
  </si>
  <si>
    <t xml:space="preserve">    SO 102.ZH</t>
  </si>
  <si>
    <t xml:space="preserve">      SO 102.1.ZH</t>
  </si>
  <si>
    <t>Počítaná hmotnost 2,0t/m3. Objem z položek:   
Objem*přepočet na tuny 
Položka č. 11130.1 Sejmutí drnu:   (240+170+1330)*0,1=174.000 [A] 
Položka č. 122738 Odkopávky a prokopávky:  17,76=17.760 [C]  
Položka č. 123738 Odkop pro spodní stavbu silnic:   369=369.000 [B] 
Položka č.113328 Odstranění podkladu:   212,5=212.500 [D] 
Položka č. 12922.1 Čištění krajnic od nánosu:   355*0,1=35.500 [E] 
Položka č. 132738 Hloubení rýh do 2m:   55,17=55.170 [F] 
Položka č. 131738 Hloubení jam:   18,157=18.157 [G] 
Položka č. 212635 Uložení přebytečného materiálu po výkopu rýhy pro trativod:   0,3*289=86.700 [H] 
Celkem včetně přepočtu: 
Celkem: (A+C+B+D+E+F+G+H)*2=1 937.574 [I]</t>
  </si>
  <si>
    <t>Počítaná hmotnost 2,3t/m3 [dl.*hmotnost na 1 m], [dl.*obj.hmotnost]   
Objem*přepočet na tuny   
Položka č. 113158 Odstranění krytu zpevněných ploch z betonu - SO102 nezahrnuje 
Položka č. 113524 Odstranění chodníkových obrubníků betonových   66*0,15*0,25*2,3=5.693 [A] 
Položka č. 113188 Odstranění krytu  zpevněných ploch z dlaždic   - SO102 nezahrnuje 
Položka č. 966158 Bourání konstrukcí z prost betonu   4,88*2,3=11.224 [B] 
Položka č. 966345 Bourání propustů z trub DN do 300mm   5*0,25=1.250 [C] 
Položka č. 966346 Bourání propustů z trub DN do 400mm   31*0,3=9.300 [D] 
Položka č. 966357 Bourání propustů z trub DN do 500mm   11,5*0,33=3.795 [E] 
Položka č. 96687 Bourání uličních vpustí: 1*(1,5*3,14*0,25*0,25-1,5*3,14*0,2*0,2)*2,3=0.244 [F] 
Položka č. 96688 Vybourání kanalizačních šachet: 1*(1,5*3,14*0,6*0,6-1,5*3,14*0,5*0,5)*2,3=1.192 [G] 
Celkem včetně přepočtu: 
Celkem: A+B+C+D+E+F+G=32.698 [H]</t>
  </si>
  <si>
    <t>hmotnost 2,4 t/m3 
Objem*přepočet na tuny 
Položka č. 113138 Odstranění krytu asfaltových s asfalt. pojivem   212,5=212.500 [A] 
Celkem: A*2,4=510.000 [B]</t>
  </si>
  <si>
    <t>Doprava odhumusované vrstvy tl. 0,1m 
(240+170+1330)*0,1*20=3 480.000 [A]</t>
  </si>
  <si>
    <t>viz C.3.1-6 
odhumusování v tl.0,1m 
(240+170+1330)=1 740.000 [A]</t>
  </si>
  <si>
    <t>Odhad průměrné tloušťky v jednotlivých úsecích vychází z jádrových vývrtů diagnostického průzkumu a vzorových příčných řezů D.2.3 
dl.*š*prům tl. 
km  2,115  2,470 (355*(1,7*2)-((37+24+64)*1,7))*0,2=198.900 [A] 
zastávkový záliv 
68*0,2=13.600 [B] 
Celkem: A+B=212.500 [C]</t>
  </si>
  <si>
    <t>96</t>
  </si>
  <si>
    <t>113524</t>
  </si>
  <si>
    <t>ODSTRANĚNÍ CHODNÍKOVÝCH A SILNIČNÍCH OBRUBNÍKŮ BETONOVÝCH, ODVOZ DO 5KM</t>
  </si>
  <si>
    <t>viz C.3.1-6 
odstranění obrub, včetně odvozu do 20km 
km 2,330 - 2,368 vpravo 
dl. 
36+30=66.000 [A] 
Celkem: A=66.000 [B]</t>
  </si>
  <si>
    <t>Dle rozborů PAU je frézovaný materiál v kategorii ZAS-T1, tudíž se předpokládá bezplatné uložení na skládce SUSPk. 
Odhad průměrné tloušťky v jednotlivých úsecích vychází z jádrových vývrtů diagnostického průzkumu, vzorových příčných řezů D.2.3, podélného profilu D.2.2 a charakteristických příčných řezů D.2.4 
dl.*š*prům tl. 
km  2,115 - 2,470 355*6,1*0,07=151.585 [A] 
pro zazubení ACPu sanací krajů 
délka sanací oboustranně*š*tl. 
km 2,115 - 2,470 
230*0,5*0,05=5.750 [B] 
frézování oken tl.0,08m kvůli trhlinám, bude fakturováno podle skutečného stavu. Předpoklad 10% z celkové plochy vozovky 
km 2,115 - 2,470 
dl.*prům.š.*tl*10% 
((2470-2115)*6,1*0,08)*0,1=17.324 [C] 
zastávkový záliv 
68*0,05=3.400 [D] 
Celkem: A+B+C+D=178.059 [E]</t>
  </si>
  <si>
    <t>Naložení ornice z deponie na pozemku p.č. 7167 k.ú Hradec nad Svitavou a odvoz na pozemek p.č. 7080 k.ú. Hradec nad Svitavou 
27=27.000 [A] 
Celkem: A=27.000 [B]</t>
  </si>
  <si>
    <t>viz B.4 Bilance zemních prací 
odvoz na pozemek p. č. 7167 k.ú. Hradec nad Svitavou 
27=27.000 [A] 
Celkem: A=27.000 [B]</t>
  </si>
  <si>
    <t>prostorová úprava tělesa komunikace - svahy + příkopy 
viz B.4 bilance zemních prací 
369=369.000 [A] 
Celkem: A=369.000 [B]</t>
  </si>
  <si>
    <t>viz. C.3.1-6 
dl.*prům š. 
km 0,11462 - 2,115 
(2470-2115)*2*0,5=355.000 [A] 
Celkem: A=355.000 [B]</t>
  </si>
  <si>
    <t>prostorová úprava tělesa komunikace - svahy + příkopy 
viz B.4 bilance zemních prací 
95=95.000 [A] 
Celkem: A=95.000 [B]</t>
  </si>
  <si>
    <t>viz C.3.1-6 a D.2.3 
dl.*plocha průřezu ze vzorového řezu 
(((2470-2115)*2)-260)*0,1=45.000 [A] 
Celkem: A=45.000 [B]</t>
  </si>
  <si>
    <t>viz B.4 bilance zemních prací 
1769=1 769.000 [A] 
Celkem: A=1 769.000 [B]</t>
  </si>
  <si>
    <t>viz C.3.1-6 
celková plocha  ohumusování příkopů a svahů ze situace 
1330=1 330.000 [A] 
Celkem: A=1 330.000 [B]</t>
  </si>
  <si>
    <t>Rozprostření ornice po skončení vegetačního období na pozemku Hradce nad Svitavou p.č. 7080. 
27/0,1=270.000 [A] 
Celkem: A=270.000 [B]</t>
  </si>
  <si>
    <t>viz C.3.1-6 
celková plocha ze situace 
1330=1 330.000 [A] 
Celkem: A=1 330.000 [B]</t>
  </si>
  <si>
    <t>Viz.výkres C.3.1-C.3.6, D.2.5, D.2.7 
Výkopy okolo inženýrských sítí se musí provádět ručně  
HV 
KM 2,371 vlevo o vtok horské vpusti   3,7*3*0,4=4.440 [A] 
výkopy pro opevnění čela, zemního tělesa kamenem tl. 200mm do betonu tl. 100mm, vtok a výtok 
2*(délka*šířka*průměrná výška) 
PODÉLNÉ PROPUSTKY 
KM 2,381 - 2,405 pouze nová čela 2*(2,5*1,6*0,3)=2.400 [B] 
KM 2,415 pouze nová čela 2*(2,5*1,6*0,3)=2.400 [C] 
PŘÍČNÉ PROPUSTKY 
KM 2,463 vlevo 3,2*5*0,3=4.800 [D] 
ODLÁŽDĚNÍ VTOKŮ DO SKLENSKÉHO POTOKA 
km 2,340 vpravo   2*1,2*0,3=0.720 [E] 
km 2,374 vpravo   4*2,5*0,3=3.000 [F] 
Celkem: A+B+C+D+E+F=17.760 [G]</t>
  </si>
  <si>
    <t>131738</t>
  </si>
  <si>
    <t>HLOUBENÍ JAM ZAPAŽ I NEPAŽ TŘ. I, VČ. ODVOZU NA SKLÁDKU URČENOU ZHOTOVITELEM</t>
  </si>
  <si>
    <t>Viz.výkres C.3.1-6, D.2.7   
(délka*šířka*výška)   
Výkopy okolo inženýrských sítí se musí provádět ručně  
Pro nové uliční vpusti   
(délka*šířka*průměrná výška)   
Km 2,352 vpravo  1,0*1,0*1,3=1.300 [A] 
Pro horské vpusti   
(délka*šířka*průměrná výška) 
km 2,338 vlevo   2,8*1,8*1,7=8.568 [B] 
km 2,371 vlevo   2,8*1,8*1,5=7.560 [C] 
pro drenážní šachty 
km 2,210 vlevo 0,9*0,9*0,9=0.729 [D] 
Celkem: A+B+C+D=18.157 [E]</t>
  </si>
  <si>
    <t>Viz.výkres C.3.1-C.3.6, D.2.5-7 
Výkopy okolo inženýrských sítí se musí provádět ručně  
nová šikmá čela propustků - úprava vtoku a výtoku stabilizačním prahem a těžkým kamenným záhozem 
2*(délka*šířka*průměrná výška) 
PODÉLNÉ PROPUSTKY 
KM 2,381 - 2,405 vlevo   2*(2*0,9*0,6)=2.160 [A] 
KM 2,415 vlevo   2*(2*0,9*0,6)=2.160 [B] 
PŘÍČNÉ PROPUSTKY 
KM 2,463    10*2*0,45=9.000 [C] 
Přípojky k uličním vpustím   
(délka*šířka*průměrná výška)   
Km 2,352 vpravo  25*0,6*0,9=13.500 [D] 
Přípojky k horským vpustím 
(délka*šířka*průměrná výška) 
KM 2,338 vlevo   30*0,75*0,7=15.750 [E] 
KM 2,371 vlevo   14*0,75*1,2=12.600 [F] 
Celkem: A+B+C+D+E+F=55.170 [G]</t>
  </si>
  <si>
    <t>17481</t>
  </si>
  <si>
    <t>ZÁSYP JAM A RÝH Z NAKUPOVANÝCH MATERIÁLŮ</t>
  </si>
  <si>
    <t>Viz.výkres C.3.1-C.3.6, D.2.5-7 
Parametry, provedení dle zadávací dokumentace.   
štěrkopísek  frakce 0-32   
Uliční vpusti   
(délka*šířka*průměrná výška)   
Km 2,352 vpravo  ((1,0*1,0)-(3,14*0,5*0,5))*1,2=0.258 [A] 
km 2,351 vpravo rušená UV   1*1*1,5=1.500 [B] 
Horské vpusti 
(délka*šířka*průměrná výška) 
km 2,338 vlevo   2,8*1,8*1,7-(2,8*1,8*0,1+1,6*1,2*1,6)=4.992 [D] 
km 2,371 vlevo   2,8*1,8*1,5-(2,8*1,8*0,1+1,6*1,2*1,4)=4.368 [C] 
drenážní šachty 
Km 2,210 vlevo (0,90*0,90*0,9)-(0,75*0,75*0,1+3,14*0,2*0,2*0,80)=0.572 [E] 
Celkem: A+B+D+C+E=11.690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</si>
  <si>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</si>
  <si>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Viz.výkres C.3.1-C.3.6, D.2.5-7 
Parametry, provedení dle zadávací dokumentace.   
štěrkopísek  frakce 0-32   
(délka*šířka*průměrná výška) - (délka prop*(podkladní desky+obetonování potrubí+potrubí)) 
Přípojky k uličním vpustím   
Km 2,352 vpravo  25*0,6*0,9-25*(0,5*0,1+0,4*0,1+0,1+3,14*0,1*0,1)=7.965 [A] 
Přípojky k horským vpustím   
KM 2,338 vlevo   30*0,75*0,7-30*(0,65*0,1+0,55*0,1+0,15+3,14*0,125*0,125)=6.178 [B] 
KM 2,371 vlevo   14*0,75*1,2-14*(0,65*0,1+0,55*0,1+0,15+3,14*0,125*0,125)=8.133 [C] 
příčný propustek 
(délka*plocha průřezu rýhy po odečtení ocelových trub) 
km 2,463 2xDN400   10,5*0,35=3.675 [D] 
Celkem: A+B+C+D=25.951 [E]</t>
  </si>
  <si>
    <t>Viz.výkres C.3.1-C.3.6, D.2.3, 
Filtrační geotextílie, parametry dle PD.       
Délka * šířka změřená pomocí Autocadu.       
km 2,115 - 2,365 vlevo  (222+28)*2,3=575.000 [A] 
km 2,331 - 2,370 vpravo  39*2,3=89.700 [B] 
Celkem: A+B=664.700 [C]</t>
  </si>
  <si>
    <t>Viz.výkres C.3.1-C.3.6, D.2.3, 
Parametry, provedení dle zadávací dokumentace.   
Částečně perforovaná trouba DN 110 PE, SN 8.  
km 2,115 - 2,365 vlevo  222+28=250.000 [A] 
km 2,331 - 2,370 vpravo  39=39.000 [B] 
Celkem: A+B=289.000 [C]</t>
  </si>
  <si>
    <t>451312</t>
  </si>
  <si>
    <t>PODKLADNÍ A VÝPLŇOVÉ VRSTVY Z PROSTÉHO BETONU C12/15</t>
  </si>
  <si>
    <t>Viz.výkres C.3.1-C.3.6, D.2.5-7 
Parametry, provedení dle zadávací dokumentace. 
podkladní desky pro horské vpusti 
dl.*š*tl. 
km 2,338 vlevo   2,8*1,8*0,1=0.504 [A] 
km 2,371 vlevo   2,8*1,8*0,1=0.504 [B] 
ODLÁŽDĚNÍ VTOKŮ DO SKLENSKÉHO POTOKA 
km 2,340 vpravo   2*1,2*0,1=0.240 [G] 
km 2,374 vpravo   4*2,5*0,1=1.000 [H] 
Celkem: A+B+G+H=2.248 [I]</t>
  </si>
  <si>
    <t>Viz.výkres C.3.1-C.3.6, D.2.5-7 
Parametry, provedení dle zadávací dokumentace. 
opevnění čela, zemního tělesa na vtoku a výtoku 
PODÉLNÉ PROPUSTKY 
KM 2,381 - 2,405 pouze nová čela 2*(2,5*1,6*0,1)=0.800 [B] 
KM 2,415 pouze nová čela 2*(2,5*1,6*0,1)=0.800 [C] 
HV 
KM 2,371 vlevo o vtok horské vpusti   3,7*3*0,1=1.110 [A] 
PŘÍČNÉ PROPUSTKY 
KM 2,463 vlevo 3,2*5*0,1=1.600 [D] 
                  vpravo 3*0,9*0,1=0.270 [G] 
ODLÁŽDĚNÍ VTOKŮ DO SKLENSKÉHO POTOKA 
km 2,340 vpravo   2*1,2*0,1=0.240 [E] 
km 2,374 vpravo   4*2,5*0,1=1.000 [F] 
Celkem: B+C+A+D+G+E+F=5.820 [H]</t>
  </si>
  <si>
    <t>451382</t>
  </si>
  <si>
    <t>PODKL VRSTVY ZE ŽELEZOBET DO C12/15 VČET VÝZTUŽE</t>
  </si>
  <si>
    <t>Viz.výkres C.3.1-C.3.6, D.1.5, D.1.6 
Parametry, provedení dle zadávací dokumentace. 
Podkladní betonové desky pod potrubím přípojek, vyztužené kari sítí 100/100/5 
Přípojky k uličním vpustím   
(délka*šířka*průměrná výška)   
Km 2,352 vpravo  25*0,4*0,1=1.000 [D] 
Přípojky k horským vpustím 
(délka*šířka*průměrná výška) 
KM 2,338 vlevo   30*0,55*0,1=1.650 [E] 
KM 2,371 vlevo   14*0,55*0,1=0.770 [F] 
Celkem: D+E+F=3.420 [G]</t>
  </si>
  <si>
    <t>Viz výkresy C.3.1-6, D.2.5-7 
lože ze štěrkodrti fr.0-16 
km 2,463 příčný propustek   9,5*2*0,2=3.800 [A] 
Celkem: A=3.800 [B]</t>
  </si>
  <si>
    <t>52</t>
  </si>
  <si>
    <t>45157</t>
  </si>
  <si>
    <t>PODKLADNÍ A VÝPLŇOVÉ VRSTVY Z KAMENIVA TĚŽENÉHO</t>
  </si>
  <si>
    <t>Viz.výkres C.3.1-C.3.6, D.2.5-7 
Parametry, provedení dle zadávací dokumentace. 
lože přípojek  
frakce 0-8mm 
Přípojky k uličním vpustím   
(délka*šířka*průměrná výška)   
Km 2,352 vpravo  25*0,5*0,1=1.250 [A] 
UV 
Km 2,352 vpravo   0,75*0,75*0,1=0.056 [B] 
Přípojky k horským vpustím 
(délka*šířka*průměrná výška) 
KM 2,338 vlevo   30*0,65*0,1=1.950 [C] 
KM 2,371 vlevo   14*0,65*0,1=0.910 [D] 
HV 
KM 2,371 vlevo vtok horské vpusti   3,7*3*0,1=1.110 [E] 
drenážní šachta 
km 2,210 vlevo   0,75*0,75*0,1=0.056 [F] 
Celkem: A+B+C+D+E+F=5.332 [G]</t>
  </si>
  <si>
    <t>Viz.výkres C.3.1-C.3.6, D.2.5, D.2.6 
Parametry, provedení dle zadávací dokumentace. 
(DL.*Š.*PRŮM.TL.) 
stabilizační prahy pro prefabrikovaná šikmá čela 
PODÉLNÉ PROPUSTKY 
KM 2,381 - 2,405 pouze nová čela 2*(1*0,7*0,5)=0.700 [A] 
KM 2,415 pouze nová čela 2*(1*0,7*0,5)=0.700 [B] 
PŘÍČNÉ PROPUSTKY 
KM 2,463 2X DN 400   2*(1,2*0,7*0,6)=1.008 [C] 
VYÚSTĚNÍ PŘÍPOJEK 
Přípojky k uličním vpustím   
Km 2,352 vpravo  1*0,7*0,5=0.350 [D] 
Přípojky k horským vpustím 
KM 2,338 vlevo  1*0,7*0,5=0.350 [E] 
KM 2,371 vlevo   1*0,7*0,5=0.350 [F] 
stabilizační prahy opevnění svahu 
PODÉLNÉ PROPUSTKY 
KM 0,277 vpravo DN 600   2*(0,6*0,25*0,7)=0.210 [G] 
PŘÍČNÉ PROPUSTKY 
KM 2,463 2X DN 400   2*(3*0,3*0,15)+3*0,3*015=13.770 [H] 
Celkem: A+B+C+D+E+F+G+H=17.438 [I]</t>
  </si>
  <si>
    <t>Viz.výkres C.3.1-C.3.6, D.2.5-7 
Parametry, provedení dle zadávací dokumentace. 
těžký kamenný zához 
PODÉLNÉ PROPUSTKY 
KM 2,381 - 2,405 pouze nová čela 2*(0,6*1,2*0,7)=1.008 [A] 
KM 2,415 pouze nová čela   2*(0,6*1,2*0,7)=1.008 [B] 
Celkem: A+B=2.016 [C]</t>
  </si>
  <si>
    <t>viz výkresy C.3.1-6, D.2.5-7 
Umístění dle situace. 
Dláždění svahů a dna příkopů. 
plocha všech dláždění svahů a dna příkopu * tl. 0,2 
opevnění čela, zemního tělesa na vtoku a výtoku 
PODÉLNÉ PROPUSTKY 
KM 2,381 - 2,405 pouze nová čela 2*(2,5*1,6*0,2)=1.600 [A] 
KM 2,415 pouze nová čela 2*(2,5*1,6*0,2)=1.600 [B] 
HV 
KM 2,371 vlevo o vtok horské vpusti   3,7*3*0,2=2.220 [C] 
PŘÍČNÉ PROPUSTKY 
KM 2,463 vlevo 3,2*5*0,2=3.200 [D] 
                  vpravo 3*0,9*0,2=0.540 [E] 
Celkem: A+B+C+D+E=9.160 [F]</t>
  </si>
  <si>
    <t>465922</t>
  </si>
  <si>
    <t>DLAŽBY Z BETONOVÝCH DLAŽDIC NA MC</t>
  </si>
  <si>
    <t>viz výkresy C.3.1-6, D.2.5-7 
Umístění dle situace. 
ODLÁŽDĚNÍ VTOKŮ DO SKLENSKÉHO POTOKA 
dl.*š. 
km 2,340 vpravo   2*1,2=2.400 [A] 
km 2,374 vpravo   4*2,5=10.000 [B] 
Celkem: A+B=12.400 [C]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</si>
  <si>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</si>
  <si>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viz C.3.1-6, D.2.3 
Parametry, provedení dle zadávací dokumentace. 
podkladní vrstva SC C8/10, tl. 150mm 
komunikace 
1266=1 266.000 [A] 
zastávkový záliv  
km 2,330 - 2,370 vpravo 
83=83.000 [B] 
Celkem: A+B=1 349.000 [C]</t>
  </si>
  <si>
    <t>viz C.3.1-6, D.2.3 
spodní vrstva šd fr. 0/63, tl 0,2m 
komunikace 
1706=1 706.000 [A] 
zastávkový záliv  
km 2,330 - 2,370 vpravo 
83=83.000 [B] 
Celkem: A+B=1 789.000 [C]</t>
  </si>
  <si>
    <t>viz C.3.1-6 a D.2.3 
dl.*š 
(((2470-2115)*2)-260)*0,75=337.500 [A] 
Celkem: A=337.500 [B]</t>
  </si>
  <si>
    <t>viz C.3.1-6, D.2.3 
Spojovací postřik pod ložnou vrstvou, výměra z položky 574D55 Asfaltový beton pro ložné vrstvy s modifikací ACL 16tl. 60mm 
komunikace 
2270+(2470-2115)*2*0,05=2 305.500 [A] 
zastávkový záliv  
km 2,330 - 2,370 vpravo 
68=68.000 [B] 
Celkem: A+B=2 373.500 [C]</t>
  </si>
  <si>
    <t>viz C.3.1-6, D.2.3 
Spojovací postřik mezi ložnou a obrusnou vrstvou, výměra z položky 574D55 Asfaltový beton pro ložné vrstvy s modifikací ACL 16tl. 60mm 
komunikace 
2270+(2470-2115)*2*0,05=2 305.500 [A] 
zastávkový záliv  
km 2,330 - 2,370 vpravo 
68=68.000 [B] 
Celkem: A+B=2 373.500 [C]</t>
  </si>
  <si>
    <t>Geosyntetikum ze skelných vláken na napojení na stávající vozovku (dvojité zazubení)      
(délka*prům.šíř.) 
V místě napojení krytu na stávájící vozovku 
km 2,470 
6,5*1=6.500 [A] 
Celkem: A=6.500 [B]</t>
  </si>
  <si>
    <t>viz C.3.1-6, D.2.3 
výměra ze situace 
komunikace 
2270=2 270.000 [A] 
zastávkový záliv  
km 2,330 - 2,370 vpravo 
68=68.000 [B] 
Celkem: A+B=2 338.000 [C]</t>
  </si>
  <si>
    <t>Viz D.2.4 
Vyrovnávka z ACL 16 
dl.*prům š.*prům tl. 
(2470-2115)*6,1*0,02=43.310 [I] 
Celkem: I=43.310 [J]</t>
  </si>
  <si>
    <t>viz C.3.1-6, D.2.3 
výměra ze situace 
2270+(2470-2115)*2*0,05=2 305.500 [A] 
zastávkový záliv  
km 2,330 - 2,370 vpravo 
68=68.000 [B] 
Celkem: A+B=2 373.500 [C]</t>
  </si>
  <si>
    <t>viz C.3.1-6, D.2.3 
v místech sanací krajů 
(plocha sanací z položky č.56333.1 Vozovkové vrstvy ze štěrkodrti tl.150mm)+(zazubení do stávajících zpevněných vrstev š.0,5m)+(přesah vrstvy) 
1266+(230*0,5)+((2470-2115)*2*0,05)=1 416.500 [A] 
zastávkový záliv  
km 2,330 - 2,370 vpravo 
68=68.000 [B] 
Celkem: A+B=1 484.500 [C]</t>
  </si>
  <si>
    <t>viz C.3.1-6, D.2.3 
sanace trhlin, bude fakturováno dle skutečnosti, předpoklad 10% z celkové plochy 
dl.*prům.š.*tl*10% 
((2470-2115)*6,1)*0,1=216.550 [I] 
Celkem: I=216.550 [J]</t>
  </si>
  <si>
    <t>86346</t>
  </si>
  <si>
    <t>POTRUBÍ Z TRUB OCELOVÝCH DN DO 400MM</t>
  </si>
  <si>
    <t>viz výkresy C.3.1-6, D.2.5-7 
provedení dle zadávací dokumentace 
km 2,463 2x DN 400   2*11,5=23.000 [A] 
Celkem: A=23.000 [B]</t>
  </si>
  <si>
    <t>87434</t>
  </si>
  <si>
    <t>POTRUBÍ Z TRUB PLASTOVÝCH ODPADNÍCH DN DO 200MM</t>
  </si>
  <si>
    <t>viz výkresy C.3.1-6, D.2.5-7  
Potrubí SN 16, DN 200, PVC se zvýšenou rázovou odolností   
Přípojky uličních vpustí   
Parametry, provedení dle zadávací dokumentace.  
km 2,352 vpravo   25=25.000 [A] 
Celkem: A=25.000 [B]</t>
  </si>
  <si>
    <t>87444</t>
  </si>
  <si>
    <t>POTRUBÍ Z TRUB PLASTOVÝCH ODPADNÍCH DN DO 250MM</t>
  </si>
  <si>
    <t>viz výkresy C.3.1-6, D.2.5-7   
Potrubí SN 16, DN 250, PVC se zvýšenou rázovou odolností   
Přípojky horských vpustí   
Parametry, provedení dle zadávací dokumentace.  
km 2,338 vlevo   30=30.000 [A] 
km 2,371 vevo   14=14.000 [B] 
Celkem: A+B=44.000 [C]</t>
  </si>
  <si>
    <t>895811</t>
  </si>
  <si>
    <t>DRENÁŽNÍ ŠACHTICE NORMÁLNÍ Z PLAST DÍLCŮ ŠN 60</t>
  </si>
  <si>
    <t>Plastová drenážní šachta DN 400 s teleskopickým nástavcem a poklopem pro zatížení D400, uložení do štěrkopískového lože fr. 0-32 tl. 0,1</t>
  </si>
  <si>
    <t>Viz výkresy C.3.1-6 a D.2.8. 
km 2,210 vlevo   1=1.000 [A] 
Celkem: A=1.000 [B]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</si>
  <si>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</si>
  <si>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20</t>
  </si>
  <si>
    <t>89712</t>
  </si>
  <si>
    <t>VPUSŤ KANALIZAČNÍ ULIČNÍ KOMPLETNÍ Z BETONOVÝCH DÍLCŮ</t>
  </si>
  <si>
    <t>Viz výkresy C.3.1-6   
Parametry, provedení dle zadávací dokumentace. Mříž zatížení D400.   
Umístění dle situace   
Km 2,352 vlevo  1=1.000 [A] 
Celkem: A=1.000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</si>
  <si>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</si>
  <si>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89721</t>
  </si>
  <si>
    <t>VPUSŤ KANALIZAČNÍ HORSKÁ KOMPLETNÍ MONOLITICKÁ BETONOVÁ</t>
  </si>
  <si>
    <t>viz výkresy C.3.1-6, D.2.5-7 
provedení dle zadávací dokumentace 
km 2,338 vlevo 1=1.000 [A] 
km 2,371 vlevo  1=1.000 [B] 
Celkem: A+B=2.000 [C]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</si>
  <si>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</si>
  <si>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899522</t>
  </si>
  <si>
    <t>OBETONOVÁNÍ POTRUBÍ Z PROSTÉHO BETONU DO C12/15</t>
  </si>
  <si>
    <t>Viz.výkres C.3.1-C.3.6, D.2.5, D.2.6 
Parametry, provedení dle zadávací dokumentace. 
(délka*plocha průřezu obetonování) 
Přípojky k uličním vpustím   
Km 2,352 vpravo  25*0,12=3.000 [D] 
Přípojky k horským vpustím 
KM 2,338 vlevo   30*0,15=4.500 [E] 
KM 2,371 vlevo   14*0,15=2.100 [F] 
Celkem: D+E+F=9.600 [G]</t>
  </si>
  <si>
    <t>21</t>
  </si>
  <si>
    <t>899642</t>
  </si>
  <si>
    <t>ZKOUŠKA VODOTĚSNOSTI POTRUBÍ DN DO 200MM</t>
  </si>
  <si>
    <t>přípojky UV a žlabů   
Hodnota z položky 87434: Potrubí z trub plastových odpadních DN do 200mm  25=25.000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</si>
  <si>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</si>
  <si>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22</t>
  </si>
  <si>
    <t>899652</t>
  </si>
  <si>
    <t>ZKOUŠKA VODOTĚSNOSTI POTRUBÍ DN DO 300MM</t>
  </si>
  <si>
    <t>zatrubněný příkop   
Hodnota z položky 87444: Potrubí z trub plastových odpadních DN do 250mm  44=44.000 [A]</t>
  </si>
  <si>
    <t>Viz.výkres C.3.1-6, D.2.3  
silniční betonové obruby 120/150x250x1000, do betonu C20/25nXF4 (TKP 18)   
Pozn: Včetně obloukových a přechodových prvků.   
Podobrubníkový rigol   
km 2,115 - 2,470 vlevo  83+3+57+3+63+6+6+2+5=228.000 [A] 
Zastávkový záliv 
km 2,330 - 2,370 vpravo   13+6+4=23.000 [B] 
Celkem: A+B=251.000 [C]</t>
  </si>
  <si>
    <t>917427</t>
  </si>
  <si>
    <t>CHODNÍKOVÉ OBRUBY Z KAMENNÝCH OBRUBNÍKŮ ŠÍŘ 300MM</t>
  </si>
  <si>
    <t>kamenná obruba OP1 1000/320/240 do betonového lože C20/25nXF3</t>
  </si>
  <si>
    <t>viz C.3.1-6, D.2.3 
kamenné obrubníky pro nástupní hranu zastávek BUS 
22+16=38.000 [A] 
Celkem: A=38.000 [B]</t>
  </si>
  <si>
    <t>Položka zahrnuje:  
dodání a pokládku kamenných obrubníků o rozměrech předepsaných zadávací dokumentací  
betonové lože i boční betonovou opěrku.</t>
  </si>
  <si>
    <t>Viz.výkres C.3.1-6   
před realizací stavby   
km 2,115   6,5=6.500 [A] 
km 2,470   6,5=6.500 [B] 
po realizací stavby   
km 2,115   7,7=7.700 [C] 
km 2,470   6,5=6.500 [D] 
podél nových silničních obrub / podobrubníkových rigolů /zastávkového zálivu   
km 2,115 - 2,470   251+38+35=324.000 [E] 
Celkem: A+B+C+D+E=351.200 [F]</t>
  </si>
  <si>
    <t>profrézování trhlin při sanaci trhlin. Bude fakturováno dle skutečnosti. Uvedená délka vychází z odhadu po vizuální prohlídce. 
příčné trhliny 
3*6=18.000 [A] 
podélné trhliny 
70+15=85.000 [B] 
Celkem: A+B=103.000 [C]</t>
  </si>
  <si>
    <t>Viz.výkres C.3.1-6   
po realizací stavby   
km 2,115   7,7=7.700 [C] 
km 2,470   6,5=6.500 [D] 
podél nových silničních obrub / podobrubníkových rigolů /zastávkového zálivu   
km 2,115 - 2,470   251+38+35=324.000 [E] 
Celkem: C+D+E=338.200 [F]</t>
  </si>
  <si>
    <t>utěsnění trhlin po profrézování  modifikovanou zálivkou 
Bude fakturováno dle skutečnosti. Uvedená délka vychází z odhadu po vizuální prohlídce. 
příčné trhliny 
3*6=18.000 [A] 
podélné trhliny 
70+15=85.000 [B] 
Celkem: A+B=103.000 [C]</t>
  </si>
  <si>
    <t>Viz.výkres C.3.1-6, D.1.3   
plocha   
Podobrubníkový rigol, žulový, čtyřlinka (šíře 0,50m - 1,3m), do betonu C20/25nXF4 (TKP 18)   
km 2,115 - 2,339   160=160.000 [A] 
žulová dvoulinka podél zastávkového obrubníku 
km 2,339 - 2,365   8=8.000 [B] 
Celkem: A+B=168.000 [C]</t>
  </si>
  <si>
    <t>provedení celkem 3x v průběhu výstavby po jednotlivých technologickcýh fázích 
2373,5*3=7 120.500 [A] 
Celkem: A=7 120.500 [B]</t>
  </si>
  <si>
    <t>Monolitická betonová výusť pro přípojky uličních a horských vpustí. DN150-250. Beton C25/30nXF3 dle TKP18</t>
  </si>
  <si>
    <t>Viz.výkres C.3.1-C.3.6, D.2.5-7 
Parametry, provedení dle zadávací dokumentace. 
km 2,374 DN 200   1,5*1*0,7/2=0.525 [A] 
km 2,374 DN 250   1,5*1*0,7/2=0.525 [B] 
km 2,341 DN 250   1,5*1*0,7/2=0.525 [C] 
Celkem: A+B+C=1.575 [D]</t>
  </si>
  <si>
    <t>Viz.výkres C.3.1-C.3.6, D.2.5-7 
Parametry, provedení dle zadávací dokumentace. 
PODÉLNÉ PROPUSTKY 
KM 2,381 - 2,405 pouze nová čela 2=2.000 [B] 
KM 2,415 pouze nová čela 2=2.000 [C] 
Celkem: B+C=4.000 [D]</t>
  </si>
  <si>
    <t>Viz.výkres C.3.1-6 
čela propustků  
km 2,415   2,2*0,4*1=0.880 [A] 
km 2,463 vlevo   4*0,5*1=2.000 [B]    
km 2,463 vpravo   4*0,5*1=2.000 [C] 
Celkem: A+B+C=4.880 [D]</t>
  </si>
  <si>
    <t>Viz.výkres C.3.1-6   
Vybourání stávajících propustků betonových 
Hmotnost trouby cca 0,25 t/m.   
(délka ze situace)  
KM 2,204 vpravo  2=2.000 [A] 
KM 2,264 vpravo  3=3.000 [B] 
Celkem: A+B=5.000 [C]</t>
  </si>
  <si>
    <t>Viz.výkres C.3.1-6   
Vybourání stávajících propustků betonových 
Hmotnost trouby cca 0,3 t/m.   
(délka ze situace)  
km 2,339 - 2,369 vlevo   31=31.000 [A]</t>
  </si>
  <si>
    <t>Viz.výkres C.3.1-6   
Vybourání stávajících propustků betonových 
Hmotnost trouby cca 0,3 t/m.   
(délka ze situace)  
KM 2,463    11,5=11.500 [A]</t>
  </si>
  <si>
    <t>96687</t>
  </si>
  <si>
    <t>VYBOURÁNÍ ULIČNÍCH VPUSTÍ KOMPLETNÍCH</t>
  </si>
  <si>
    <t>vč. likvidace vybouraného materiálu.  
Součástí položky je odvoz mříží a kovových rámečků na místo určené investorem, předpoklad do 20 km  
poplatek za skládku uveden v položce: 014102.2</t>
  </si>
  <si>
    <t>Viz.výkres C.3.1-6   
Umístění dle situace.    
Km 2,351 vpravo  1=1,00=1.000 [A]  
Celkem: A=1.000 [B]</t>
  </si>
  <si>
    <t>položka zahrnuje:  
- kompletní bourací práce včetně nezbytného rozsahu zemních prací,  
- veškerou manipulaci s vybouranou sutí a hmotami včetně uložení na skládku,  
- veškeré další práce plynoucí z technologického předpisu a z platných předpisů,  
nezahrnuje poplatek za skládku, který se vykazuje v položce 0141** (s výjimkou malého množství bouraného materiálu, kde je možné poplatek zahrnout do jednotkové ceny bourání – tento fakt musí   
být uveden v doplňujícím textu k položce)</t>
  </si>
  <si>
    <t>96688</t>
  </si>
  <si>
    <t>VYBOURÁNÍ KANALIZAČ ŠACHET KOMPLETNÍCH</t>
  </si>
  <si>
    <t>Viz.výkres C.3.1-6   
km2,351 vlevo   1=1.000 [A] 
Celkem: A=1.000 [B]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</si>
  <si>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</si>
  <si>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9113A3</t>
  </si>
  <si>
    <t>SVODIDLO OCEL SILNIČ JEDNOSTR, ÚROVEŇ ZADRŽ N1, N2 - DEMONTÁŽ S PŘESUNEM</t>
  </si>
  <si>
    <t>Viz.výkres C.3.1-6   
vč. odvozu na místo určené investorem, předpoklad odvozu do 20 km  
km 2,385 - 2,415   28=28.000 [A] 
Celkem: A=28.000 [B]</t>
  </si>
  <si>
    <t>položka zahrnuje:  
- demontáž a odstranění zařízení  
- jeho odvoz na předepsané místo</t>
  </si>
  <si>
    <t>Viz.výkres C.3.1-6   
Vč. odrazek v prolisu pásnice. Přesný typ použitého svodidla podléhá předem schválení investorem.   
Jednostranné, úroveň zadržení H1, pracovní šířka 1,5m, včetně náběhových dílů. Sloupky po 2m.   
km 2,115 - 2,250 vpravo   138=138.000 [A] 
Celkem: A=138.000 [B]</t>
  </si>
  <si>
    <t>Viz.výkres D.2.3 
"Bílá barva. Pružný sloupek. 
Sloupek Z11a a Z11b. Umístění dle ČSN 736101 a TP58, kap.4.1."   
ZÚ – KÚ  20=20.000 [A]</t>
  </si>
  <si>
    <t>Směrové sloupky na svodidlech, typ D4.   
Na ocelová svodidla   
Km 2,115 - 2,250 vpravo   13=13.000 [A] 
Celkem: A=13.000 [B]</t>
  </si>
  <si>
    <t>Umístění dle ČSN 736101 a TP58, kap.4.1.   
Na ocelová svodidla   
Km 2,115 - 2,250 vpravo   13=13.000 [A] 
Celkem: A=13.000 [B]</t>
  </si>
  <si>
    <t>Viz.výkres C.4.1-6   
vč. odvozu na místo určené investorem, předpoklad do 20 km   
ZÚ – KÚ SO 102  5=5.000 [A] 
Celkem: A=5.000 [B]</t>
  </si>
  <si>
    <t>Viz.výkres C.4.1-6 
patka - beton C20/25nXF4 (TKP 18)  
Parametry, provedení dle zadávací dokumentace. Včetně sloupku, patky a provedení výkopu   
ZÚ – KÚ SO 101 
A2a 1=1.000 [A] 
C14a 1=1.000 [B] 
IJ4b 2=2.000 [C] 
IZ4a "SKLENÉ" 1=1.000 [D] 
IZ4b "SKLENÉ" 1=1.000 [E] 
P2 1=1.000 [F] 
Z3m 6=6.000 [G] 
Celkem: A+B+C+D+E+F+G=13.000 [H]</t>
  </si>
  <si>
    <t>Viz.výkres C.4.1-6   
Parametry - viz vzorový příčný řez a zadávací dokumentace. Bílá barva  
V2b (1.5/1.5/0.125)    (4*0.125)/2=0.250 [A]  
V4 (0.125) (355+356)*0.125=88.875 [B]  
žlutá barva 
V11a  (36+36)*0.125=9.000 [C] 
V15 ("BUS") 8+8=16.000 [D]  
Celkem: A+B+C+D=114.125 [E]</t>
  </si>
  <si>
    <t>Viz.výkres C.4.1-6    
Parametry - viz vzorový příčný řez a zadávací dokumentace. Bílá barva   
V2b (1.5/1.5/0.125)    (4*0.125)/2=0.250 [A]  
V4 (0.125) (355+356)*0.125=88.875 [B]  
žlutá barva 
V11a  (36+36)*0.125=9.000 [C] 
V15 ("BUS") 8+8=16.000 [D]  
Celkem: A+B+C+D=114.125 [E]</t>
  </si>
  <si>
    <t>SO 102.2.ZH</t>
  </si>
  <si>
    <t xml:space="preserve">      SO 102.2.ZH</t>
  </si>
  <si>
    <t>hmotnost 2,0/m3.   
Objem*přepočet na tuny  
741,2*2=1 482.400 [A] 
Celkem: A=1 482.400 [B]</t>
  </si>
  <si>
    <t>viz B.4 bilance zemních prací 
komunikace 
708=708.000 [A] 
zastávkový záliv 
km 2,330 - 2,370   83*0,4=33.200 [B] 
Celkem: A+B=741.200 [C]</t>
  </si>
  <si>
    <t>viz B.4 bilance zemních prací 
komunikace 
708=708.000 [A] 
zastávkový záliv 
km 2,330 - 2,370   83*0,4=33.200 [B] 
Celkem: A+B=741.200 [C]</t>
  </si>
  <si>
    <t>viz B.4 bilance zemních prací 
komunikace 
1769=1 769.000 [A] 
zastávkový záliv  
km 2,330 - 2,370 vpravo 
83=83.000 [B] 
Celkem: A+B=1 852.000 [C]</t>
  </si>
  <si>
    <t>viz B.4 bilance zemních prací 
komunikace 
1769=1 769.000 [A] 
zastávkový záliv  
km 2,330 - 2,370 vpravo 
83=83.000 [B] 
Celkem: A+B=1 852.000 [C]</t>
  </si>
  <si>
    <t>SO 801</t>
  </si>
  <si>
    <t>SO 801 KÁCENÍ STROMŮ</t>
  </si>
  <si>
    <t xml:space="preserve">    SO 801</t>
  </si>
  <si>
    <t>d</t>
  </si>
  <si>
    <t>KPL</t>
  </si>
  <si>
    <t>Poplatek za uložení pařezů</t>
  </si>
  <si>
    <t>Čerpáno z položek  
Č. 112218 Až 112238 
88+6+1=95 kusů 
1=1.000 [A] komplet 
Celkem: A=1.000 [B]</t>
  </si>
  <si>
    <t>111208</t>
  </si>
  <si>
    <t>ODSTRANĚNÍ KŘOVIN S ODVOZEM DO 20KM</t>
  </si>
  <si>
    <t>vč. naložení, odvozu a uložení bez poplatku</t>
  </si>
  <si>
    <t>viz D.5 
Keře, skupiny náletů a výmladků 
P62 
120=120.000 [A] 
Stromy do prům 100 mm 
L23,L24,L26,L51 
5+6+4+2=17.000 [B] 
Celkem: A+B=137.000 [C]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</si>
  <si>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</si>
  <si>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</si>
  <si>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</si>
  <si>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 D.5 
Strom  
L2,L4,L5,L14,L19,L20,L21,L25,L33,L34,L35,L36,L37,L39,L40,L41,L42,L43,L45,L46,L47,L48,L49,L50 
celkem   24=24.000 [A] 
Strom 
P6,P14,P19,P20,P23,P31,P42,P47,P48,P50,P53,P55,P61,P63,P64,P66,P67,P69,P70,P71,P72,P73,P74,P75,P76,P77,P81,P82,P84,P99 
celkem 30=30.000 [B] 
Celkem: A+B=54.000 [C]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</si>
  <si>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</si>
  <si>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</si>
  <si>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</si>
  <si>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 D.5 
Strom L17,L44,L52,L55 
celkem 4=4.000 [A] 
Strom  
P68,P83 
celkem 2=2.000 [B] 
Celkem: A+B=6.000 [C]</t>
  </si>
  <si>
    <t>112138</t>
  </si>
  <si>
    <t>KÁCENÍ STROMŮ D KMENE PŘES 0,9M, ODVOZ DO 20KM</t>
  </si>
  <si>
    <t>viz D.5 
Strom  
L53 
celkem 1=1.000 [A] 
Celkem: A=1.000 [B]</t>
  </si>
  <si>
    <t>112148</t>
  </si>
  <si>
    <t>KÁCENÍ STROMŮ D KMENE DO 0,3M, ODVOZ DO 20KM</t>
  </si>
  <si>
    <t>viz D.5 
Strom 
L3,L8,L13,L15,L16,L18,L22,L27,L28,L29,L38,L54 
celkem 12=12.000 [A] 
Strom 
P7,P9,P15,P16,P18,P24,P25,P26,P28,P32,P33,P34,P36,P38,P45,P51,P52,P58,P59,P79,P80,P98 
celkem 22=22.000 [B] 
Celkem: A+B=34.000 [C]</t>
  </si>
  <si>
    <t>112218</t>
  </si>
  <si>
    <t>ODSTRANĚNÍ PAŘEZŮ D DO 0,5M, ODVOZ DO 20KM</t>
  </si>
  <si>
    <t>vč. naložení, odvozu a uložení</t>
  </si>
  <si>
    <t>viz D.5 
Strom  
L2,L4,L5,L14,L19,L20,L21,L25,L33,L34,L35,L36,L37,L39,L40,L41,L42,L43,L45,L46,L47,L48,L49,L50 
celkem 24=24.000 [A] 
Strom 
P6,P14,P19,P20,P23,P31,P42,P47,P48,P50,P53,P55,P61,P63,P64,P66,P67,P69,P70,P71,P72,P73,P74,P75,P76,P77,P81,P82,P84,P99, 
celkem 30=30.000 [B] 
Strom 
L3,L8,L13,L15,L16,L18,L22,L27,L28,L29,L38,L54 
celkem 12=12.000 [C] 
Strom 
P7,P9,P15,P16,P18,P24,P25,P26,P28,P32,P33,P34,P36,P38,P45,P51,P52,P58,P59,P79,P80,P98 
celkem 22=22.000 [D] 
Celkem: A+B+C+D=88.000 [E]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</si>
  <si>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</si>
  <si>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</si>
  <si>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</si>
  <si>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 D.5 
Strom L17,L44,L52,L55 
celkem 4=4.000 [A] 
Strom  
P68,P83 
celkem 2=2.000 [B] 
Celkem: A+B=6.000 [C]</t>
  </si>
  <si>
    <t>112238</t>
  </si>
  <si>
    <t>ODSTRANĚNÍ PAŘEZŮ D PŘES 0,9M, ODVOZ DO 20KM</t>
  </si>
  <si>
    <t>184721</t>
  </si>
  <si>
    <t>ZDRAVOTNÍ ŘEZ VĚTVÍ STROMŮ D DO 50CM,BEZBEČNOSTNÍ ŘEZ  VČ. LIKVIDACE VĚTVÍ</t>
  </si>
  <si>
    <t>viz D.5 
strom P88 
celkem 1=1.000 [A] 
Celkem: A=1.000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</si>
  <si>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</si>
  <si>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</si>
  <si>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</si>
  <si>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 D.5 
strom L1,P1,P85,P86,P87,P89,P90,P91 
celkem 8=8.000 [A] 
Celkem: A=8.000 [B]</t>
  </si>
  <si>
    <t>18481</t>
  </si>
  <si>
    <t>OCHRANA STROMŮ BEDNĚNÍM</t>
  </si>
  <si>
    <t>Bednění z desek 1,5x1,5m, ochrana stromu dvěma deskami pod pravým úhlem 
(1,5*1,5*2)*30=135.000 [A] 
Celkem: A=135.000 [B]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</si>
  <si>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</si>
  <si>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</si>
  <si>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</si>
  <si>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SO 802</t>
  </si>
  <si>
    <t>18214</t>
  </si>
  <si>
    <t>ÚPRAVA POVRCHŮ SROVNÁNÍM ÚZEMÍ V TL DO 0,25M</t>
  </si>
  <si>
    <t>pruh pro náhradní výsadbu bez úpravy zemního telesa komunikace 
km 0,114 62 - 2,115 00   
7716=7 716.000 [A] 
Celkem: A=7 716.000 [B]</t>
  </si>
  <si>
    <t>položka zahrnuje srovnání výškových rozdílů terénu</t>
  </si>
  <si>
    <t>184B15</t>
  </si>
  <si>
    <t>VYSAZOVÁNÍ STROMŮ LISTNATÝCH S BALEM OBVOD KMENE DO 16CM, PODCHOZÍ VÝŠ MIN 2,4M</t>
  </si>
  <si>
    <t>viz příloha D.6 
Levá strana ve směru staničení:  
km 0,114 - 1,000; 1,090 - 1,580; 1,720 - 1,960; Poř. číslo 1-151 - Prunus Domestica - Švestka domácí - 151 ks 
151=151.000 [A] 
Pravá strana ve směru staničení:  
km 0,480 - 0,650;  0,735 - 1,280; 1,690 - 1,980; Poř. číslo 215-306 - Prunus Domestica - Švestka domácí - 92 ks 
92=92.000 [B] 
km 2,040 - 2,100; Poř. číslo 307 - 312 - Acer Platanoides - Javor mleč  - 6 ks 
6=6.000 [C] 
Celkem: A+B+C=249.000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</si>
  <si>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</si>
  <si>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</si>
  <si>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</si>
  <si>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</si>
  <si>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</si>
  <si>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CELKEM 249 STROMŮ 
POČET ZÁLÍVKY 2x BĚHEM STAVBY 
ZALEVÁNA PLOCHA 3x3 m 
2*3*3*0,15*249=672.300 [A] 
Celkem: A=672.300 [B]</t>
  </si>
  <si>
    <t>ZV</t>
  </si>
  <si>
    <t>Způsobilé výdaje - vedlejší aktivita projektu</t>
  </si>
  <si>
    <t>SO 001</t>
  </si>
  <si>
    <t>VŠEOBECNÉ A PŘEDBĚŽNÉ POLOŽKY</t>
  </si>
  <si>
    <t xml:space="preserve">  ZV</t>
  </si>
  <si>
    <t xml:space="preserve">    SO 001</t>
  </si>
  <si>
    <t>02620</t>
  </si>
  <si>
    <t>ZKOUŠENÍ KONSTRUKCÍ A PRACÍ NEZÁVISLOU ZKUŠEBNOU</t>
  </si>
  <si>
    <t>1=1.000 [A] 
Celkem: A=1.000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</si>
  <si>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</si>
  <si>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</si>
  <si>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</si>
  <si>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</si>
  <si>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</si>
  <si>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</si>
  <si>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</si>
  <si>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</si>
  <si>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02821</t>
  </si>
  <si>
    <t>PRŮZKUMNÉ PRÁCE ARCHEOLOGICKÉ NA POVRCHU</t>
  </si>
  <si>
    <t>zahrnuje veškeré náklady spojené s objednatelem požadovanými pracemi</t>
  </si>
  <si>
    <t>02851</t>
  </si>
  <si>
    <t>PRŮZKUMNÉ PRÁCE DIAGNOSTIKY KONSTRUKCÍ NA POVRCHU</t>
  </si>
  <si>
    <t>Sondy a laboratorní rozbory za účelem stanovení kategorie vzniklého odpadu z hlediska obsahu PAU. 
1=1.000 [A]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</si>
  <si>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</si>
  <si>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</si>
  <si>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</si>
  <si>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1=1.000 [A]</t>
  </si>
  <si>
    <t>02914</t>
  </si>
  <si>
    <t>OSTATNÍ POŽADAVKY - BOD ZÁKLADNÍ VYTYČOVACÍ SÍTĚ</t>
  </si>
  <si>
    <t>úpravy stávajícíh nivel. bodů 
Poplatek za přesun bodu dle požadavku ČUZK.  
Zahrnuje odstranění stávajícího bodu, umístění do nové polohy, dle požadavku ČUZK (včetně zemních prací).</t>
  </si>
  <si>
    <t>2=2.000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</si>
  <si>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</si>
  <si>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</si>
  <si>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</si>
  <si>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</si>
  <si>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</si>
  <si>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</si>
  <si>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</si>
  <si>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</si>
  <si>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</si>
  <si>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</si>
  <si>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</si>
  <si>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</si>
  <si>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</si>
  <si>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</si>
  <si>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</si>
  <si>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</si>
  <si>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</si>
  <si>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</si>
  <si>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</si>
  <si>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</si>
  <si>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</si>
  <si>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</si>
  <si>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</si>
  <si>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</si>
  <si>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029611</t>
  </si>
  <si>
    <t>a</t>
  </si>
  <si>
    <t>OSTATNÍ POŽADAVKY - PASPORT STÁVAJÍCÍCH OBJEKTŮ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</si>
  <si>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</si>
  <si>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</si>
  <si>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</si>
  <si>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</si>
  <si>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</si>
  <si>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101.ZV</t>
  </si>
  <si>
    <t>SO.101.2.ZV</t>
  </si>
  <si>
    <t>Sjezdy</t>
  </si>
  <si>
    <t xml:space="preserve">    SO 101.ZV</t>
  </si>
  <si>
    <t xml:space="preserve">      SO.101.2.ZV</t>
  </si>
  <si>
    <t>Zemina a kamení (17 05 04) . Příslušná skládka bude odsouhlasena investorem. 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</si>
  <si>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 75,8*2=151.600 [A] 
Položka č.113328 Odstranění podkladu:   45,930*2=91.860 [B] 
Celkem včetně přepočtu: 
Celkem: A+B=243.460 [C]</t>
  </si>
  <si>
    <t>hmotnost 2,4 t/m3 
Objem*přepočet na tuny 
Položka č. 113138 Odstranění krytu asfaltových sjezdů 
(21,465+3)*2,4=58.716 [A]</t>
  </si>
  <si>
    <t>Viz.výkres C.3.1-C.3.6, D.1.3,  
Vybourání asfaltových ker, včetně jejich předrcení a zpětného využití. 
poplatek za skládku uveden v položce: 014102.3 
průměrná tl. sjezdy 100mm 
Průměrná délka * průměrná šířka * prům.tl. 
KM 0,277 levá strana SJEZD ASFALTOVÝ  2,5*24*0,1=6.000 [A] 
KM 0,277 pravá stranaSJEZD ASFALTOVÝ,  4,35*17*0,1=7.395 [B] 
KM 0,430 pravá strana SJEZD ASFALTOVÝ  5,2*6*0,1=3.120 [C] 
KM 0,696 pravá strana SJEZD ASFALTOVÝ  4,2*5*0,1=2.100 [D] 
KM 1,308 pravá strana SJEZD ASFALTOVÝ  5,7*5*0,1=2.850 [E] 
Celkem: A+B+C+D+E=21.465 [F]</t>
  </si>
  <si>
    <t>Viz.výkres C.3.1-C.3.6, D.1.3,  
poplatek za skládku uveden v položce: 014102.1 
Výkopy okolo inženýrských sítí se musí provádět ručně 
Průměrná délka * průměrná šířka* prům.tl. 
PODKLADNÍ VRSTVY ASFALTOVÝCH SJEZDŮ 
KM 0,277 levá strana SJEZD ASFALTOVÝ  2,5*24*0,25=15.000 [A] 
KM 0,277 pravá stranaSJEZD ASFALTOVÝ,  4,35*17*0,2=14.790 [B] 
KM 0,430 pravá strana SJEZD ASFALTOVÝ  5,2*6*0,2=6.240 [C] 
KM 0,696 pravá strana SJEZD ASFALTOVÝ  4,2*5*0,2=4.200 [D] 
KM 1,308 pravá strana SJEZD ASFALTOVÝ  5,7*5*0,2=5.700 [E] 
Celkem: A+B+C+D+E=45.930 [F]</t>
  </si>
  <si>
    <t>Viz.výkres C.3.1-C.3.6, D.1.3,  
Včetně odvozu na místo určené investorem, předpoklad odvozu do 20 km. Za uložení asfaltového recyklátu nebude účtováno skládkovné. 
Prům. tl. frézované vrst. 50 mm (bez dehtu) 
Výměra spočítaná v situaci a podle vzorového příčného řezu. 
Průměrná délka * průměrná šířka* prům.tl. 
KM 0,277 levá strana SJEZD ASFALTOVÝ  2,5*24*0,05=3.000 [A] 
Celkem: A=3.000 [B]</t>
  </si>
  <si>
    <t>Viz.výkres C.3.1-C.3.6, D.1.3,  
poplatek za skládku uveden v položce: 014102.1 
Výkopy okolo inženýrských sítí se musí provádět ručně 
Průměrná délka * průměrná šířka* prům.tl. 
NEZPEVNĚNÉ SJEZDY 
KM 0,539 pravá strana SJEZD NEZPEVNĚNÝ  4*7*0,4=11.200 [A] 
KM 0,883 pravá strana SJEZD NEZPEVNĚNÝ  5,5*5*0,4=11.000 [B] 
KM 1,228 levá strana SJEZD NEZPEVNĚNÝ  5,1*6*0,4=12.240 [C] 
KM 1,986 levá strana SJEZD NEZPEVNĚNÝ  6*5*0,4=12.000 [D] 
KM 2,005 levá strana SJEZD NEZPEVNĚNÝ  8,2*4*0,4=13.120 [E] 
KM 2,100 levá strana SJEZD NEZPEVNĚNÝ  5,8*7*0,4=16.240 [F] 
Celkem: A+B+C+D+E+F=75.800 [G]</t>
  </si>
  <si>
    <t>19</t>
  </si>
  <si>
    <t>Viz.výkres C.3.1-C.3.6 
"Parametry, provedení dle zadávací dokumentace. Včetně příslušných zkoušek dle 
ZTKP, TKP, TP a ČSN"   
štěrkodrť typ B frakce 0-32   
Délka ze situace * průměrná výška * průměrná šířka 
KM 0,430 pravá strana SJEZD ASFALTOVÝ   1*1*0,5=0.500 [A] 
KM 0,539 pravá strana SJEZD NEZPEVNĚNÝ   1*1*1=1.000 [B] 
KM 0,696 pravá strana SJEZD ASFALTOVÝ   1*1*2=2.000 [C] 
KM 0,883 pravá strana SJEZD NEZPEVNĚNÝ 1*2*0,5=1.000 [D] 
KM 1,228 levá strana SJEZD NEZPEVNĚNÝ   1*2*0,5=1.000 [E] 
KM 1,308 pravá strana SJEZD ASFALTOVÝ   1*3*0,5=1.500 [F] 
Celkem: A+B+C+D+E+F=7.000 [G]</t>
  </si>
  <si>
    <t>Viz.výkres C.3.1-C.3.6, D.1.3,  
Parametry, provedení dle zadávací dokumentace. Včetně příslušných zkoušek dle ZTKP, TKP, TP a ČSN.   
Min. modul přetvárnosti na zemní pláni viz.vzorové příčné řezy. 
Průměrná délka * průměrná šířka 
NEZPEVNĚNÉ SJEZDY 
KM 0,539 pravá strana SJEZD NEZPEVNĚNÝ  3,9*10=39.000 [A] 
KM 0,883 pravá strana SJEZD NEZPEVNĚNÝ  5,6*7=39.200 [B] 
KM 1,228 levá strana SJEZD NEZPEVNĚNÝ  5*7=35.000 [C] 
KM 1,986 levá strana SJEZD NEZPEVNĚNÝ  5,2*5=26.000 [D] 
KM 2,005 levá strana SJEZD NEZPEVNĚNÝ  8*4=32.000 [E] 
KM 2,100 levá strana SJEZD NEZPEVNĚNÝ  5,2*5,5=28.600 [F] 
ASFALTOVÉ SJEZDY 
KM 0,277 levá strana SJEZD ASFALTOVÝ  2,5*24=60.000 [G] 
KM 0,277 pravá stranaSJEZD ASFALTOVÝ,  4,35*17=73.950 [H] 
KM 0,430 pravá strana SJEZD ASFALTOVÝ  5,0*7,0=35.000 [I] 
KM 0,696 pravá strana SJEZD ASFALTOVÝ  3,8*7=26.600 [J] 
KM 1,308 pravá strana SJEZD ASFALTOVÝ  6,0*6,0=36.000 [K] 
Celkem: A+B+C+D+E+F+G+H+I+J+K=431.350 [L]</t>
  </si>
  <si>
    <t>56333</t>
  </si>
  <si>
    <t>VOZOVKOVÉ VRSTVY ZE ŠTĚRKODRTI TL. DO 150MM</t>
  </si>
  <si>
    <t>Viz.výkres C.3.1-C.3.6, D.1.3,  
Parametry, provedení dle zadávací dokumentace. Včetně příslušných zkoušek dle  ZTKP, TKP, TP a ČSN. 
KCE  "D" - MÍSTNÍ A ÚČELOVÉ KOMUNIKACE   
štěrkodrť typ A frakce 0-32 
KM 0,277 levá strana SJEZD ASFALTOVÝ  (2,5*24)*2=120.000 [A] 
Celkem: A=120.000 [B]</t>
  </si>
  <si>
    <t>Viz.výkres C.3.1-C.3.6, D.1.3,  
Parametry, provedení dle zadávací dokumentace. Včetně příslušných zkoušek dle  ZTKP, TKP, TP a ČSN. 
štěrkodrť typ B frakce 0-32 
Průměrná délka * průměrná šířka 
u nezpevněných sjezdů v kci 2 VRSTVY - 2x150mm (Průměrná délka * průměrná šířka * 2) 
NEZPEVNĚNÉ SJEZDY 
KM 0,539 pravá strana SJEZD NEZPEVNĚNÝ  3,9*10*2=78.000 [A] 
KM 0,883 pravá strana SJEZD NEZPEVNĚNÝ  5,6*7*2=78.400 [B] 
KM 1,228 levá strana SJEZD NEZPEVNĚNÝ  5*7*2=70.000 [C] 
KM 1,986 levá strana SJEZD NEZPEVNĚNÝ  5,2*5*2=52.000 [D] 
KM 2,005 levá strana SJEZD NEZPEVNĚNÝ  8*4*2=64.000 [E] 
KM 2,100 levá strana SJEZD NEZPEVNĚNÝ  5,2*5,5*2=57.200 [F] 
Celkem: A+B+C+D+E+F=399.600 [G]</t>
  </si>
  <si>
    <t>Viz.výkres C.3.1-C.3.6, D.1.3,  
Parametry, provedení dle zadávací dokumentace. Včetně příslušných zkoušek dle  ZTKP, TKP, TP a ČSN. 
štěrkodrť typ B frakce 0-32 
Průměrná délka * průměrná šířka 
ASFALTOVÉ SJEZDY 
KM 0,277 pravá stranaSJEZD ASFALTOVÝ,  4,35*17=73.950 [A] 
KM 0,430 pravá strana SJEZD ASFALTOVÝ  5,0*7,0=35.000 [B] 
KM 0,696 pravá strana SJEZD ASFALTOVÝ  3,8*7=26.600 [C] 
KM 1,308 pravá strana SJEZD ASFALTOVÝ  6,0*6,0=36.000 [D] 
Celkem: A+B+C+D=171.550 [E]</t>
  </si>
  <si>
    <t>56361</t>
  </si>
  <si>
    <t>VOZOVKOVÉ VRSTVY Z RECYKLOVANÉHO MATERIÁLU TL DO 50MM</t>
  </si>
  <si>
    <t>Viz.výkres C.3.1-C.3.6, D.1.3,  
KCE "Z2"  - OBNOVENÍ ZPEVNĚNÉHO SJEZDU   
R-mat (50 mm)   
Průměrná délka * průměrná šířka 
ASFALTOVÉ SJEZDY 
KM 0,277 pravá stranaSJEZD ASFALTOVÝ,  4,35*17=73.950 [A] 
KM 0,430 pravá strana SJEZD ASFALTOVÝ  5,0*7,0=35.000 [B] 
KM 0,696 pravá strana SJEZD ASFALTOVÝ  3,8*7=26.600 [C] 
KM 1,308 pravá strana SJEZD ASFALTOVÝ  6,0*6,0=36.000 [D] 
Celkem: A+B+C+D=171.550 [E]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</si>
  <si>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</si>
  <si>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56362</t>
  </si>
  <si>
    <t>VOZOVKOVÉ VRSTVY Z RECYKLOVANÉHO MATERIÁLU TL DO 100MM</t>
  </si>
  <si>
    <t>Viz.výkres C.3.1-C.3.6, D.1.3, 
KCE  "N2" - SJEZD - NEZPEVNĚNÝ   
Parametry, provedení dle zadávací dokumentace. Včetně příslušných zkoušek dle ZTKP, TKP, TP a ČSN.   
Tloušťka 100 mm.   
Průměrná délka * průměrná šířka 
NEZPEVNĚNÉ SJEZDY 
KM 0,539 pravá strana SJEZD NEZPEVNĚNÝ  3,9*10=39.000 [A] 
KM 0,883 pravá strana SJEZD NEZPEVNĚNÝ  5,6*7=39.200 [B] 
KM 1,228 levá strana SJEZD NEZPEVNĚNÝ  5*7=35.000 [C] 
KM 1,986 levá strana SJEZD NEZPEVNĚNÝ  5,2*5=26.000 [D] 
KM 2,005 levá strana SJEZD NEZPEVNĚNÝ  8*4=32.000 [E] 
KM 2,100 levá strana SJEZD NEZPEVNĚNÝ  5,2*5,5=28.600 [F] 
Celkem: A+B+C+D+E+F=199.800 [G]</t>
  </si>
  <si>
    <t>572214</t>
  </si>
  <si>
    <t>SPOJOVACÍ POSTŘIK Z MODIFIK EMULZE DO 0,5KG/M2</t>
  </si>
  <si>
    <t>Viz.výkres C.3.1-C.3.6, D.1.3, 
KCE "Z2"  - OBNOVENÍ ZPEVNĚNÉHO SJEZDU   
spoj.postřik 0,20 kg/m2, dle PD   
Včetně odstranění nečistot z vozovky před postřikem.   
Průměrná délka * průměrná šířka  
KM 0,277 pravá stranaSJEZD ASFALTOVÝ,  4,35*17=73.950 [A] 
KM 0,430 pravá strana SJEZD ASFALTOVÝ  5,0*7,0=35.000 [B] 
KM 0,696 pravá strana SJEZD ASFALTOVÝ  3,8*7=26.600 [C] 
KM 1,308 pravá strana SJEZD ASFALTOVÝ  6,0*6,0=36.000 [D] 
KCE  "D" - MÍSTNÍ A ÚČELOVÉ KOMUNIKACE   
spoj.postřik 0,30 kg/m2, dle PD   
Včetně odstranění nečistot z vozovky před postřikem.   
Průměrná délka * průměrná šířka 
KM 0,277 levá strana SJEZD ASFALTOVÝ  2,5*24=60.000 [E] 
Celkem: A+B+C+D+E=231.550 [F]</t>
  </si>
  <si>
    <t>Geosyntetikum ze skelných vláken na napojení na stávající vozovku (dvojité zazubení)      
(délka*prům.šíř.) 
V místě napojení krytu na stávájící vozovku 
KM 0,277 levá strana SJEZD ASFALTOVÝ   16*1=16.000 [A] 
KM 0,277 pravá stranaSJEZD ASFALTOVÝ,  10*1=10.000 [B] 
KM 0,430 pravá strana SJEZD ASFALTOVÝ   4*1=4.000 [C] 
KM 0,696 pravá strana SJEZD ASFALTOVÝ   3,2*1=3.200 [D] 
KM 1,308 pravá strana SJEZD ASFALTOVÝ   12*1=12.000 [E] 
Celkem: A+B+C+D+E=45.200 [F]</t>
  </si>
  <si>
    <t>Viz.výkres C.3.1-C.3.6, D.1.3,  
ACO 11+ (40 mm)   
KCE  "D" - MÍSTNÍ A ÚČELOVÉ KOMUNIKACE   
Parametry, provedení dle zadávací dokumentace. Včetně příslušných zkoušek dle ZTKP, TKP, TP a ČSN.   
Průměrná délka * průměrná šířka 
KM 0,277 levá strana SJEZD ASFALTOVÝ  2,5*24=60.000 [A] 
Celkem: A=60.000 [B]</t>
  </si>
  <si>
    <t>574A44</t>
  </si>
  <si>
    <t>ASFALTOVÝ BETON PRO OBRUSNÉ VRSTVY ACO 11+, 11S TL. 50MM</t>
  </si>
  <si>
    <t>Viz.výkres C.3.1-C.3.6, D.1.3,  
KCE "Z2"  - OBNOVENÍ ZPEVNĚNÝCH SJEZDŮ   
ACO 11+ (50 mm)   
Průměrná délka * průměrná šířka 
ASFALTOVÉ SJEZDY 
KM 0,277 pravá stranaSJEZD ASFALTOVÝ,  4,35*17=73.950 [A] 
KM 0,430 pravá strana SJEZD ASFALTOVÝ  5,0*7,0=35.000 [B] 
KM 0,696 pravá strana SJEZD ASFALTOVÝ  3,8*7=26.600 [C] 
KM 1,308 pravá strana SJEZD ASFALTOVÝ  6,0*6,0=36.000 [D] 
Celkem: A+B+C+D=171.550 [E]</t>
  </si>
  <si>
    <t>Viz.výkres C.3.1-C.3.6, D.1.3,  
ACO 16+ (50 mm)   
KCE  "D" - MÍSTNÍ A ÚČELOVÉ KOMUNIKACE   
Parametry, provedení dle zadávací dokumentace. Včetně příslušných zkoušek dle ZTKP, TKP, TP a ČSN.   
Průměrná délka * průměrná šířka 
KM 0,277 levá strana SJEZD ASFALTOVÝ  2,5*24=60.000 [A] 
Celkem: A=60.000 [B]</t>
  </si>
  <si>
    <t>Ostatní konstrukce a práce</t>
  </si>
  <si>
    <t>Viz.výkres C.3.1-C.3.6 
před realizací: 
KM 0,277 levá strana SJEZD ASFALTOVÝ   36+16=52.000 [A] 
KM 0,277 pravá stranaSJEZD ASFALTOVÝ,   24+10=34.000 [B] 
KM 0,430 pravá strana SJEZD ASFALTOVÝ   9+4=13.000 [C] 
KM 0,696 pravá strana SJEZD ASFALTOVÝ   6+3,2=9.200 [D] 
KM 1,308 pravá strana SJEZD ASFALTOVÝ   7=7.000 [E] 
po realizaci 
KM 0,277 levá strana SJEZD ASFALTOVÝ   31+16=47.000 [F] 
KM 0,277 pravá stranaSJEZD ASFALTOVÝ,   26+10=36.000 [G] 
KM 0,430 pravá strana SJEZD ASFALTOVÝ   14+4=18.000 [H] 
KM 0,696 pravá strana SJEZD ASFALTOVÝ   11+3,2=14.200 [I] 
KM 1,308 pravá strana SJEZD ASFALTOVÝ   12=12.000 [J] 
Celkem: A+B+C+D+E+F+G+H+I+J=242.400 [K]</t>
  </si>
  <si>
    <t>23</t>
  </si>
  <si>
    <t>Viz.výkres C.3.1-C.3.6, D.1.3,  
Výplň spár modifikovaným asfaltem (těsnící zálivka) 
KM 0,277 levá strana SJEZD ASFALTOVÝ   31+16=47.000 [A] 
KM 0,277 pravá stranaSJEZD ASFALTOVÝ,   26+10=36.000 [B] 
KM 0,430 pravá strana SJEZD ASFALTOVÝ   14+4=18.000 [C] 
KM 0,696 pravá strana SJEZD ASFALTOVÝ   11+3,2=14.200 [D] 
KM 1,308 pravá strana SJEZD ASFALTOVÝ   12=12.000 [E] 
Celkem: A+B+C+D+E=127.200 [F]</t>
  </si>
  <si>
    <t>SO 102.ZV</t>
  </si>
  <si>
    <t>SO.102.1.ZV</t>
  </si>
  <si>
    <t xml:space="preserve">    SO 102.ZV</t>
  </si>
  <si>
    <t xml:space="preserve">      SO.102.1.ZV</t>
  </si>
  <si>
    <t>89923</t>
  </si>
  <si>
    <t>VÝŠKOVÁ ÚPRAVA KRYCÍCH HRNCŮ</t>
  </si>
  <si>
    <t>bude fakturováno dle skutečnosti 
počet 
4=4.000 [A]</t>
  </si>
  <si>
    <t>- položka výškové úpravy zahrnuje všechny nutné práce a materiály pro zvýšení nebo snížení zařízení (včetně nutné úpravy stávajícího povrchu vozovky nebo chodníku).</t>
  </si>
  <si>
    <t>SO.102.2.ZV</t>
  </si>
  <si>
    <t xml:space="preserve">      SO.102.2.ZV</t>
  </si>
  <si>
    <t>Počítaná hmotnost 2,0t/m3. Objem z položek:   
Objem*přepočet na tuny   
Položka č. 122738 Odkopávky a prokopávky:   36,72*2=73.440 [A] 
Položka č.113328 Odstranění podkladu:   9,7*2=19.400 [B] 
Celkem včetně přepočtu 
Celkem: A+B=92.840 [C]</t>
  </si>
  <si>
    <t>Počítaná hmotnost 2,3t/m3 [dl.*hmotnost na 1 m], [dl.*obj.hmotnost]   
Objem*přepočet na tuny   
Položka č. 113158 Odstranění krytu zpevněných ploch z betonu 0,6=0.600 [A] 
Položka č. 113524 Odstranění chodníkových obrubníků betonových 4,5*0,05*0,25=0.056 [B] 
Položka č. 113188 Odstranění krytu  zpevněných ploch z dlaždic   0,936=0.936 [C] 
Celkem: (A+B+C)*2,3=3.662 [D]</t>
  </si>
  <si>
    <t>hmotnost 2,4 t/m3 
Objem*přepočet na tuny 
Položka č. 113138 Odstranění krytu asfaltových sjezdů 
3,044*2,4=7.306 [A]</t>
  </si>
  <si>
    <t>Viz.výkres C.3.1-C.3.6, D.2.3.1,2 
Vybourání asfaltových ker, včetně jejich předrcení a zpětného využití. 
poplatek za skládku uveden v položce: 014102.3 
průměrná tl. sjezdy 100mm 
Průměrná délka * průměrná šířka * prům.tl. 
KM 2,320 pravá strana PARKOVACÍ PLOCHA  0,75*28*0,1=2.100 [A] 
KM 2,396 levá strana SJEZD ASFALTOVÝ  1,4*3,6*0,1=0.504 [B] 
KM 2,418 pravá strana SJEZD ASFALTOVÝ  1,1*4*0,1=0.440 [C] 
Celkem: A+B+C=3.044 [D]</t>
  </si>
  <si>
    <t>113158</t>
  </si>
  <si>
    <t>ODSTRANĚNÍ KRYTU ZPEVNĚNÝCH PLOCH Z BETONU, ODVOZ DO 20KM</t>
  </si>
  <si>
    <t>Viz.výkres C.3.1-C.3.6, D.2.3.1,2 
poplatek za skládku uveden v položce: 014102.2 
průměrná tl. 150mm 
Průměrná délka * průměrná šířka* prům.tl. 
KM 2,204 levá strana VSTUP ZPEVNĚNÝ  1*4*0,15=0.600 [A] 
Celkem: A=0.600 [B]</t>
  </si>
  <si>
    <t>25</t>
  </si>
  <si>
    <t>113188</t>
  </si>
  <si>
    <t>ODSTRANĚNÍ KRYTU ZPEVNĚNÝCH PLOCH Z DLAŽDIC, ODVOZ DO 20KM</t>
  </si>
  <si>
    <t>viz výkres C.3.6 
kontrola stavu, po dohodě s investorem lze znovu použít 
průměrná tl. 80mm 
Průměrná délka * průměrná šířka* prům.tl. 
KM 2,382 pravá strana SJEZD DLÁŽDĚNÝ  2,25*5,2*0,08=0.936 [A] 
Celkem: A=0.936 [B]</t>
  </si>
  <si>
    <t>Viz.výkres C.3.1-C.3.6, D.2.3.1,2 
poplatek za skládku uveden v položce: 014102.1 
Výkopy okolo inženýrských sítí se musí provádět ručně 
Průměrná délka * průměrná šířka* prům.tl. 
PODKLADNÍ VRSTVY ASFALTOVÝCH SJEZDŮ 
KM 2,320 pravá strana PARKOVACÍ PLOCHA  0,75*28*0,3=6.300 [A] 
KM 2,396 levá strana SJEZD ASFALTOVÝ  1,4*6*0,3=2.520 [B] 
KM 2,418 pravá strana SJEZD ASFALTOVÝ  1,1*4*0,2=0.880 [C] 
Celkem: A+B+C=9.700 [D]</t>
  </si>
  <si>
    <t>ODSTRANĚNÍ CHODNÍKOVÝCH A SILNIČNÍCH OBRUBNÍKŮ BETONOVÝCH, VČ. ODVOZU NA SKLÁDKU URČENOU ZHOTOVITELEM</t>
  </si>
  <si>
    <t>Viz.výkres C.3.1-C.3.6 
KM 2,382 pravá strana SJEZD DLÁŽDĚNÝ   2,5+2=4.500 [A] 
Celkem: A=4.500 [B]</t>
  </si>
  <si>
    <t>Viz.výkres C.3.1-C.3.6, D.2.3.1,2 
poplatek za skládku uveden v položce: 014102.1 
Výkopy okolo inženýrských sítí se musí provádět ručně 
Průměrná délka * průměrná šířka* prům.tl. 
NEZPEVNĚNÉ SJEZDY 
KM 2,274 pravá strana SJEZD NEZPEVNĚNÝ  2,6*8*0,4=8.320 [A] 
KM 2,264 levá strana VSTUP NEZPEVNĚNÝ  3,2*3*0,4=3.840 [B] 
KM 2,331 levá strana SJEZD NEZPEVNĚNÝ  3,8*4,5*0,4=6.840 [C] 
KM 2,362 levá strana CHODNÍKOVÝ PŘEJEZD  3,6*4,5*0,4=6.480 [D] 
KM 2,384 levá strana SJEZD NEZPEVNĚNÝ  3,0*4,6*0,4=5.520 [E] 
KM 2,415 levá strana SJEZD NEZPEVNĚNÝ  2,6*5,5*0,4=5.720 [F] 
Celkem: A+B+C+D+E+F=36.720 [G]</t>
  </si>
  <si>
    <t>Viz.výkres C.3.1-C.3.6 
"Parametry, provedení dle zadávací dokumentace. Včetně příslušných zkoušek dle 
ZTKP, TKP, TP a ČSN"   
štěrkodrť typ B frakce 0-32   
Délka ze situace * průměrná výška * průměrná šířka 
KM 2,204 levá strana VSTUP ZPEVNĚNÝ   2*3*0,75=4.500 [A] 
Celkem: A=4.500 [B]</t>
  </si>
  <si>
    <t>Viz.výkres C.3.1-C.3.6, D.2.3.1,2 
Parametry, provedení dle zadávací dokumentace. Včetně příslušných zkoušek dle ZTKP, TKP, TP a ČSN.   
Min. modul přetvárnosti na zemní pláni viz.vzorové příčné řezy. 
Průměrná délka * průměrná šířka 
NEZPEVNĚNÉ SJEZDY 
KM 2,274 pravá strana SJEZD NEZPEVNĚNÝ  2,2*8=17.600 [A] 
KM 2,264 levá strana VSTUP NEZPEVNĚNÝ  2,7*3=8.100 [B] 
KM 2,331 levá strana SJEZD NEZPEVNĚNÝ  2,4*3,5=8.400 [C] 
KM 2,362 levá strana CHODNÍKOVÝ PŘEJEZD  3,1*4,5=13.950 [D] 
KM 2,384 levá strana SJEZD NEZPEVNĚNÝ  2,6*4,6=11.960 [E] 
KM 2,415 levá strana SJEZD NEZPEVNĚNÝ  2,5*5,5=13.750 [F] 
ASFALTOVÉ SJEZDY 
KM 2,320 pravá strana PARKOVACÍ PLOCHA  0,75*28=21.000 [G] 
KM 2,396 levá strana SJEZD ASFALTOVÝ  1,4*6=8.400 [H] 
KM 2,418 pravá strana SJEZD ASFALTOVÝ  1,25*4=5.000 [I] 
BETONOVÉ A DÁŽDĚNÉ 
KM 2,204 levá strana VSTUP ZPEVNĚNÝ  3*3=9.000 [J] 
KM 2,382 pravá strana SJEZD DLÁŽDĚNÝ  2,25*5,2=11.700 [K] 
Celkem: A+B+C+D+E+F+G+H+I+J+K=128.860 [L]</t>
  </si>
  <si>
    <t>Viz.výkres C.3.1-C.3.6, D.2.3.1,2 
Parametry, provedení dle zadávací dokumentace. Včetně příslušných zkoušek dle  ZTKP, TKP, TP a ČSN. 
KCE  "D" - MÍSTNÍ A ÚČELOVÉ KOMUNIKACE   
štěrkodrť typ A frakce 0-32 
Průměrná délka * průměrná šířka 
ASFALTOVÝ KRYT 
V kci 2 VRSTVY - 2x150mm (Průměrná délka * průměrná šířka * 2) 
KM 2,320 pravá strana PARKOVACÍ PLOCHA  0,75*28*2=42.000 [A] 
DLÁŽDĚNÝ KRYT 
KM 2,362 levá strana CHODNÍKOVÝ PŘEJEZD  3,1*4,5=13.950 [B] 
KM 2,382 pravá strana SJEZD DLÁŽDĚNÝ  2,25*5,2=11.700 [C] 
Celkem: A+B+C=67.650 [D]</t>
  </si>
  <si>
    <t>Viz.výkres C.3.1-C.3.6, D.2.3.1,2 
Parametry, provedení dle zadávací dokumentace. Včetně příslušných zkoušek dle  ZTKP, TKP, TP a ČSN. 
štěrkodrť typ B frakce 0-32 
Průměrná délka * průměrná šířka 
NEZPEVNĚNÉ SJEZDY 
u nezpevněných sjezdů v kci 2 VRSTVY - 2x150mm (Průměrná délka * průměrná šířka * 2) 
KM 2,204 levá strana VSTUP ZPEVNĚNÝ                3*3=9.000 [A] 
KM 2,274 pravá strana SJEZD NEZPEVNĚNÝ  2,2*8*2=35.200 [B] 
KM 2,264 levá strana VSTUP NEZPEVNĚNÝ  2,7*3=8.100 [C] 
KM 2,331 levá strana SJEZD NEZPEVNĚNÝ  2,4*3,5*2=16.800 [D] 
KM 2,384 levá strana SJEZD NEZPEVNĚNÝ  2,6*4,6*2=23.920 [E] 
KM 2,415 levá strana SJEZD NEZPEVNĚNÝ  2,5*5,5*2=27.500 [F] 
DLÁŽDĚNÉ SJEZDY 
KM 2,362 levá strana CHODNÍKOVÝ PŘEJEZD  3,1*4,5=13.950 [G] 
KM 2,382 pravá strana SJEZD DLÁŽDĚNÝ  2,25*5,2=11.700 [H] 
Celkem: A+B+C+D+E+F+G+H=146.170 [I]</t>
  </si>
  <si>
    <t>Viz.výkres C.3.1-C.3.6, D.2.3.1,2 
Parametry, provedení dle zadávací dokumentace. Včetně příslušných zkoušek dle  ZTKP, TKP, TP a ČSN. 
štěrkodrť typ B frakce 0-32 
Průměrná délka * průměrná šířka 
ASFALTOVÉ SJEZDY 
KM 2,396 levá strana SJEZD ASFALTOVÝ  1,4*6=8.400 [A] 
KM 2,418 pravá strana SJEZD ASFALTOVÝ  1,25*4=5.000 [B] 
Celkem: A+B=13.400 [C]</t>
  </si>
  <si>
    <t>Viz.výkres C.3.1-C.3.6, D.2.3.1,2 
KCE "Z2"  - OBNOVENÍ ZPEVNĚNÉHO SJEZDU   
R-mat (50 mm)   
Průměrná délka * průměrná šířka 
ASFALTOVÉ SJEZDY 
KM 2,396 levá strana SJEZD ASFALTOVÝ  1,4*6=8.400 [A] 
KM 2,418 pravá strana SJEZD ASFALTOVÝ  1,25*4=5.000 [B] 
Celkem: A+B=13.400 [C]</t>
  </si>
  <si>
    <t>Viz.výkres C.3.1-C.3.6, D.2.3.1,2, 
KCE  "N2" - SJEZD - NEZPEVNĚNÝ   
Parametry, provedení dle zadávací dokumentace. Včetně příslušných zkoušek dle ZTKP, TKP, TP a ČSN.   
Tloušťka 100 mm.   
Průměrná délka * průměrná šířka 
NEZPEVNĚNÉ SJEZDY 
KM 2,274 pravá strana SJEZD NEZPEVNĚNÝ  2,2*8=17.600 [A] 
KM 2,264 levá strana VSTUP NEZPEVNĚNÝ  2,7*3=8.100 [B] 
KM 2,331 levá strana SJEZD NEZPEVNĚNÝ  2,4*3,5=8.400 [C] 
KM 2,384 levá strana SJEZD NEZPEVNĚNÝ  2,6*4,6=11.960 [D] 
KM 2,415 levá strana SJEZD NEZPEVNĚNÝ  2,5*5,5=13.750 [E] 
Celkem: A+B+C+D+E=59.810 [F]</t>
  </si>
  <si>
    <t>Viz.výkres C.3.1-C.3.6, D.2.3.1,2 
KCE "Z2"  - OBNOVENÍ ZPEVNĚNÉHO SJEZDU   
spoj.postřik 0,20 kg/m2, dle PD   
Včetně odstranění nečistot z vozovky před postřikem.   
Průměrná délka * průměrná šířka 
KM 2,396 levá strana SJEZD ASFALTOVÝ  1,4*6=8.400 [A] 
KM 2,418 pravá strana SJEZD ASFALTOVÝ  1,25*4=5.000 [B] 
KCE  "D" - MÍSTNÍ A ÚČELOVÉ KOMUNIKACE   
spoj.postřik 0,30 kg/m2, dle PD   
Včetně odstranění nečistot z vozovky před postřikem.   
Průměrná délka * průměrná šířka 
KM 2,320 pravá strana PARKOVACÍ PLOCHA  0,75*28=21.000 [G] 
Celkem: A+B+G=34.400 [H]</t>
  </si>
  <si>
    <t>Geosyntetikum ze skelných vláken na napojení na stávající vozovku (dvojité zazubení)      
(délka*prům.šíř.) 
V místě napojení krytu na stávájící vozovku 
KM 2,320 pravá strana PARKOVACÍ PLOCHA   27*1=27.000 [A] 
KM 2,396 levá strana SJEZD ASFALTOVÝ 3,5*1=3.500 [B] 
KM 2,418 pravá strana SJEZD ASFALTOVÝ   4*1=4.000 [C] 
Celkem: A+B+C=34.500 [D]</t>
  </si>
  <si>
    <t>Viz.výkres C.3.1-C.3.6, D.2.3.1,2 
ACO 11+ (40 mm)   
KCE  "D" - MÍSTNÍ A ÚČELOVÉ KOMUNIKACE   
Parametry, provedení dle zadávací dokumentace. Včetně příslušných zkoušek dle ZTKP, TKP, TP a ČSN.   
Průměrná délka * průměrná šířka 
KM 2,320 pravá strana PARKOVACÍ PLOCHA  0,75*28=21.000 [A] 
Celkem: A=21.000 [B]</t>
  </si>
  <si>
    <t>Viz.výkres C.3.1-C.3.6, D.2.3.1,2 
KCE "Z2"  - OBNOVENÍ ZPEVNĚNÝCH SJEZDŮ   
ACO 11+ (50 mm)   
Průměrná délka * průměrná šířka 
ASFALTOVÉ SJEZDY 
KM 2,396 levá strana SJEZD ASFALTOVÝ  1,4*6=8.400 [A] 
KM 2,418 pravá strana SJEZD ASFALTOVÝ  1,25*4=5.000 [B] 
Celkem: A+B=13.400 [C]</t>
  </si>
  <si>
    <t>Viz.výkres C.3.1-C.3.6, D.2.3.1,2 
ACO 16+ (50 mm)   
KCE  "D" - MÍSTNÍ A ÚČELOVÉ KOMUNIKACE   
Parametry, provedení dle zadávací dokumentace. Včetně příslušných zkoušek dle ZTKP, TKP, TP a ČSN.   
Průměrná délka * průměrná šířka 
KM 2,320 pravá strana PARKOVACÍ PLOCHA  0,75*28=21.000 [A] 
Celkem: A=21.000 [B]</t>
  </si>
  <si>
    <t>582612</t>
  </si>
  <si>
    <t>KRYTY Z BETON DLAŽDIC SE ZÁMKEM ŠEDÝCH TL 80MM DO LOŽE Z KAM</t>
  </si>
  <si>
    <t>Viz.výkres C.3.1-C.3.6, D.2.3.1,2 
KCE "Z3"  - OBNOVOVANÉ DLÁŽDĚNÉ SJEZDY/CHODNÍKOVÉ PŘEJEZDY 
Lože z drceného kameniva frakce 4-8mm.   
Prům.délka * prům.šířka  
KM 2,204 levá strana VSTUP ZPEVNĚNÝ  3*3=9.000 [A] 
KM 2,382 pravá strana SJEZD DLÁŽDĚNÝ  2,25*5,2=11.700 [B] 
Celkem: A+B=20.700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</si>
  <si>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</si>
  <si>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26</t>
  </si>
  <si>
    <t>582615</t>
  </si>
  <si>
    <t>KRYTY Z BETON DLAŽDIC SE ZÁMKEM BAREV TL 80MM DO LOŽE Z KAM</t>
  </si>
  <si>
    <t>Viz.výkres C.3.1-C.3.6, D.2.3.1,2 
KCE "Z3"  - OBNOVOVANÉ DLÁŽDĚNÉ SJEZDY/CHODNÍKOVÉ PŘEJEZDY 
Lože z drceného kameniva frakce 4-8mm. 
červená barva   
Prům.délka * prům.šířka 
KM 2,362 levá strana CHODNÍKOVÝ PŘEJEZD  3,1*4,5=13.950 [A] 
Celkem: A=13.950 [B]</t>
  </si>
  <si>
    <t>917211</t>
  </si>
  <si>
    <t>ZÁHONOVÉ OBRUBY Z BETONOVÝCH OBRUBNÍKŮ ŠÍŘ 50MM</t>
  </si>
  <si>
    <t>VIZ VÝKRESY C.3.1-6 
KM 2,204 levá strana VSTUP ZPEVNĚNÝ  3+3+3=9.000 [A] 
KM 2,362 levá strana CHODNÍKOVÝ PŘEJEZD  4+2=6.000 [B] 
KM 2,382 pravá strana SJEZD DLÁŽDĚNÝ  2,5+2+5=9.500 [C] 
Celkem: A+B+C=24.500 [D]</t>
  </si>
  <si>
    <t>Viz.výkres C.3.1-C.3.6 
před realizací: 
KM 2,320 pravá strana PARKOVACÍ PLOCHA   28+27=55.000 [A] 
KM 2,396 levá strana SJEZD ASFALTOVÝ 4+3,5=7.500 [B] 
KM 2,418 pravá strana SJEZD ASFALTOVÝ   4+4=8.000 [C] 
po realizaci 
KM 2,320 pravá strana PARKOVACÍ PLOCHA   29+27=56.000 [D] 
KM 2,396 levá strana SJEZD ASFALTOVÝ 8,6+3,5=12.100 [E] 
KM 2,418 pravá strana SJEZD ASFALTOVÝ   4+4=8.000 [F] 
Celkem: A+B+C+D+E+F=146.600 [G]</t>
  </si>
  <si>
    <t>Viz.výkres C.3.1-C.3.6, D.2.3.1,2 
Výplň spár modifikovaným asfaltem (těsnící zálivka) 
KM 2,320 pravá strana PARKOVACÍ PLOCHA   29+27=56.000 [A] 
KM 2,396 levá strana SJEZD ASFALTOVÝ 8,6+3,5=12.100 [B] 
KM 2,418 pravá strana SJEZD ASFALTOVÝ   4+4=8.000 [C] 
Celkem: A+B+C=76.100 [D]</t>
  </si>
  <si>
    <t>SO 402</t>
  </si>
  <si>
    <t>SO 402 STÁV. PODZEMNÍ VEDENÍ  - OPATŘENÍ V PRŮBĚHU VÝSTAVBY</t>
  </si>
  <si>
    <t xml:space="preserve">    SO 402</t>
  </si>
  <si>
    <t>02730</t>
  </si>
  <si>
    <t>POMOC PRÁCE ZŘÍZ NEBO ZAJIŠŤ OCHRANU INŽENÝRSKÝCH SÍTÍ</t>
  </si>
  <si>
    <t>VIZ D.3 
Poplatky správcům za vytyčení IS a odborný dozor při provádění IS.   
Ověření průběhu IS kopanými sondami.   
Zhotovitel zajistí ochranu a zajištění stávajících nebo nových kabelů a potrubí ve výkopu, proti jejich poškození nebo odcizení a případné uložení chybějících chrániček.   
BUDE FAKTUROVÁNO DLE SKUTEČNOSTI 
1=1.000 [A]</t>
  </si>
  <si>
    <t>SO 901</t>
  </si>
  <si>
    <t>DOPRAVNĚ INŽENÝRSKÉ OPATŘENÍ</t>
  </si>
  <si>
    <t xml:space="preserve">    SO 901</t>
  </si>
  <si>
    <t>Zajištění kvalifikovaných osob na řízení provozu</t>
  </si>
  <si>
    <t>náklady spojené z vyznačením objízdných tras 
1=1.000 [A]</t>
  </si>
  <si>
    <t>91400</t>
  </si>
  <si>
    <t>DOČASNÉ ZAKRYTÍ NEBO OTOČENÍ STÁVAJÍCÍCH DOPRAVNÍCH ZNAČEK</t>
  </si>
  <si>
    <t>Viz D.7 
5=5.000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</si>
  <si>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</si>
  <si>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Viz D.7 
Osazení dočasného SDZ na objízdných trasách: 
B1  2=2.000 [A] 
B4  2=2.000 [B] 
B24a  1=1.000 [C] 
E3a  3=3.000 [D] 
E7b  1=1.000 [E] 
E9  12=12.000 [F] 
E13  5=5.000 [G] 
IP10a  1=1.000 [H] 
IP10b  2=2.000 [I] 
IP22  14=14.000 [J] 
IS11a  3=3.000 [K] 
IS11b  17=17.000 [L] 
IS11c  30=30.000 [M] 
Celkem: A+B+C+D+E+F+G+H+I+J+K+L+M=93.000 [O]</t>
  </si>
  <si>
    <t>914133</t>
  </si>
  <si>
    <t>DOPRAVNÍ ZNAČKY ZÁKLADNÍ VELIKOSTI OCELOVÉ FÓLIE TŘ 2 - DEMONTÁŽ</t>
  </si>
  <si>
    <t>Viz D.7 
demontáž dočasného SDZ na objízdných trasách: 
B1  2=2.000 [A] 
B4  2=2.000 [B] 
B24a  1=1.000 [C] 
E3a  3=3.000 [D] 
E7b  1=1.000 [E] 
E9  12=12.000 [F] 
E13  5=5.000 [G] 
IP10a  1=1.000 [H] 
IP10b  2=2.000 [I] 
IP22  14=14.000 [J] 
IS11a  3=3.000 [K] 
IS11b  17=17.000 [L] 
IS11c  30=30.000 [M] 
Celkem: A+B+C+D+E+F+G+H+I+J+K+L+M=93.000 [O]</t>
  </si>
  <si>
    <t>914139</t>
  </si>
  <si>
    <t>DOPRAV ZNAČKY ZÁKLAD VEL OCEL FÓLIE TŘ 2 - NÁJEMNÉ</t>
  </si>
  <si>
    <t>KSDEN</t>
  </si>
  <si>
    <t>Viz D.7 
počet*den*počet měsíců 
Příčná uzávěra 
93*30*7=19 530.000 [A] 
Celkem: A=19 530.000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</si>
  <si>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</si>
  <si>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</si>
  <si>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</si>
  <si>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Viz D.7 
Příčná uzávěra 
2*5=10.000 [A] 
Celkem: A=10.000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</si>
  <si>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</si>
  <si>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</si>
  <si>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</si>
  <si>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</si>
  <si>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</si>
  <si>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</si>
  <si>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Viz D.7 
počet*den*počet měsíců 
Příčná uzávěra 
10*30*7=2 100.000 [A] 
Celkem: A=2 100.000 [B]</t>
  </si>
  <si>
    <t>položka zahrnuje sazbu za pronájem zařízení. Počet měrných jednotek se určí jako součin počtu zařízení a počtu dní použití.</t>
  </si>
  <si>
    <t>916151</t>
  </si>
  <si>
    <t>SEMAFOROVÁ PŘENOSNÁ SOUPRAVA - DOD A MONTÁŽ</t>
  </si>
  <si>
    <t>Viz D.7 
kyvadlový provoz na SO 101 pro BUS a dopravní obsluhu 
počet souprav 
1=1.000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</si>
  <si>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</si>
  <si>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</si>
  <si>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</si>
  <si>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916159</t>
  </si>
  <si>
    <t>SEMAFOROVÁ PŘENOSNÁ SOUPRAVA - NÁJEMNÉ</t>
  </si>
  <si>
    <t>Viz D.7 
počet*den*počet měsíců 
SSZ pro kyvadlový provoz 
2*30*7=420.000 [A] 
Celkem: A=420.000 [B]</t>
  </si>
  <si>
    <t>916313</t>
  </si>
  <si>
    <t>DOPRAVNÍ ZÁBRANY Z2 S FÓLIÍ TŘ 1 - DEMONTÁŽ</t>
  </si>
  <si>
    <t>Viz D.7 
Příčná uzávěra 
2=2.000 [A] 
Celkem: A=2.000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</si>
  <si>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</si>
  <si>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</si>
  <si>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</si>
  <si>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</si>
  <si>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</si>
  <si>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Viz D.7 
počet*den*počet měsíců 
Příčná uzávěra 
2*30*7=420.000 [A] 
Celkem: A=420.000 [B]</t>
  </si>
  <si>
    <t>916361</t>
  </si>
  <si>
    <t>SMĚROVACÍ DESKY Z4 OBOUSTR S FÓLIÍ TŘ 2 - DOD A MONTÁŽ</t>
  </si>
  <si>
    <t>Viz D.7 
podélná uzávěra 
rozestup max 10m 
(2115-114,62)/10=200 
200=200.000 [A]</t>
  </si>
  <si>
    <t>916363</t>
  </si>
  <si>
    <t>SMĚROVACÍ DESKY Z4 OBOUSTR S FÓLIÍ TŘ 2 - DEMONTÁŽ</t>
  </si>
  <si>
    <t>916369</t>
  </si>
  <si>
    <t>SMĚROVACÍ DESKY Z4 OBOUSTR S FÓLIÍ TŘ 2 - NÁJEMNÉ</t>
  </si>
  <si>
    <t>Viz D.7 
počet*den*počet měsíců 
podélná uzávěra 
200*30*7=42 000.000 [A] 
Celkem: A=42 000.000 [B]</t>
  </si>
  <si>
    <t>SO301</t>
  </si>
  <si>
    <t>PŘELOŽKA VODOVODU</t>
  </si>
  <si>
    <t xml:space="preserve">    SO301</t>
  </si>
  <si>
    <t>POPLATKY ZA SKLÁDKU - ZEMINA</t>
  </si>
  <si>
    <t>2,0t/m3</t>
  </si>
  <si>
    <t>z položky 132738 
862,56*2=1 725.120 [A]</t>
  </si>
  <si>
    <t>HLOUBENÍ RÝH ŠÍŘ DO 2M PAŽ I NEPAŽ TŘ. I, ODVOZ NA SKLÁDKU DLE URČENÍ ZHOTOVITELE</t>
  </si>
  <si>
    <t>ŘAD A 
236*1,15*1,6=434.240 [A] 
ŘAD B 
236*1,125*1,6=424.800 [B] 
2*1,1*1,6=3.520 [C] 
Celkem: A+B+C=862.560 [D] 
D4.3 PODÉLNÝ PROFIL</t>
  </si>
  <si>
    <t>štěrk 0-63</t>
  </si>
  <si>
    <t>ŘAD A 
236*1,15*1,05=284.970 [A] 
ŘAD B 
236*1,125*1,075=285.413 [B] 
2*1,1*1,1*1,1=2.662 [C] 
Celkem: A+B+C=573.045 [D] 
D.4.3 PODÉLNÝ PROFIL 
D.4.4 VZOROVÉ ŘEZY</t>
  </si>
  <si>
    <t>štěrkopísek s max. zrnem 16 (podíl frakce 8-16mm max 10%)</t>
  </si>
  <si>
    <t>ŘAD A 
236*1,15*0,45=122.130 [A] 
ŘAD B 
236*1,125*0,425=112.838 [B] 
2*1,1*0,4=0.880 [C] 
Celkem: A+B+C=235.848 [D] 
D.4.3 PODÉLNÝ PROFIL 
D.4.4 VZOROVÉ ŘEZY</t>
  </si>
  <si>
    <t>Vodorovné konstrukce</t>
  </si>
  <si>
    <t>štěrkopísek 0-16</t>
  </si>
  <si>
    <t>ŘAD A 
236*1,15*0,1=27.140 [A] 
ŘAD B 
236*1,125*0,1=26.550 [B] 
2*1,1*0,1=0.220 [C] 
Celkem: A+B+C=53.910 [D] 
D.4.3 PODÉLNÝ PROFIL 
D.4.4 VZOROVÉ ŘEZY</t>
  </si>
  <si>
    <t>Přidružená stavební výroba</t>
  </si>
  <si>
    <t>72221</t>
  </si>
  <si>
    <t>VODOVODNÍ ARMATURY</t>
  </si>
  <si>
    <t>ŘAD B 
T-KUS 
1=1.000 [A] 
D.4.4 VZOROVÉ ŘEZY 
D.4.5 KLADEČSKÉ SCHÉMA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</si>
  <si>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</si>
  <si>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87327</t>
  </si>
  <si>
    <t>POTRUBÍ Z TRUB PLASTOVÝCH TLAKOVÝCH DN DO 100MM</t>
  </si>
  <si>
    <t>ŘAD B 
2=2.000 [A] 
D.4.1 TECHNICKÁ ZPRÁVA 
D.4.2 SITUACE 
D.4.3 PODÉLNÝ PROFIL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</si>
  <si>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</si>
  <si>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87333</t>
  </si>
  <si>
    <t>POTRUBÍ Z TRUB PLASTOVÝCH TLAKOVÝCH DN DO 150MM</t>
  </si>
  <si>
    <t>PE100RC SDR17 PN16 DN100, DN125, DN150</t>
  </si>
  <si>
    <t>ŘAD A 
DN150 
236=236.000 [A] 
ŘAD B 
DN125 
236=236.000 [B] 
DN100 
2=2.000 [C] 
Celkem: A+B+C=474.000 [D] 
D.4.1 TECHNICKÁ ZPRÁVA 
D.4.2 SITUACE 
D4.3 PODÉLNÝ PROFIL</t>
  </si>
  <si>
    <t>891133</t>
  </si>
  <si>
    <t>ŠOUPÁTKA DN DO 150MM</t>
  </si>
  <si>
    <t>ŘAD B 
1=1.000 [A] 
D.4.1 TECHNICKÁ ZPRÁVA 
D.4.4 VZOROVÉ ŘEZY 
D.4.5 KLADEČSKÉ SCHÉMA</t>
  </si>
  <si>
    <t>- Položka zahrnuje kompletní montáž dle technologického předpisu, dodávku armatury, veškerou mimostaveništní a vnitrostaveništní dopravu.</t>
  </si>
  <si>
    <t>891933</t>
  </si>
  <si>
    <t>ZEMNÍ SOUPRAVY DN DO 150MM S POKLOPEM</t>
  </si>
  <si>
    <t>899305</t>
  </si>
  <si>
    <t>DOPLŇKY NA POTRUBÍ - ORIENTAČ SLOUPKY</t>
  </si>
  <si>
    <t>ŘAD B 
1=1.000 [A] 
D.4.1 TECHNICKÁ ZPRÁVA 
D.4.4 VZOROVÉ ŘEZY</t>
  </si>
  <si>
    <t>- Položka zahrnuje veškerý materiál, výrobky a polotovary, včetně mimostaveništní a vnitrostaveništní dopravy (rovněž přesuny), včetně naložení a složení,případně s uložením.</t>
  </si>
  <si>
    <t>899308</t>
  </si>
  <si>
    <t>DOPLŇKY NA POTRUBÍ - SIGNALIZAČ VODIČ</t>
  </si>
  <si>
    <t>ŘAD A 
236=236.000 [A] 
ŘAD B 
238=238.000 [B] 
Celkem: A+B=474.000 [C] 
D.4.1 TECHNICKÁ ZPRÁVA 
D.4.4 VZOROVÉ ŘEZY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</si>
  <si>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</si>
  <si>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</si>
  <si>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</si>
  <si>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899621</t>
  </si>
  <si>
    <t>TLAKOVÉ ZKOUŠKY POTRUBÍ DN DO 100MM</t>
  </si>
  <si>
    <t>ŘAD B 
2=2.000 [A] 
D.4.1 TECHNICKÁ ZPRÁVA</t>
  </si>
  <si>
    <t>899622</t>
  </si>
  <si>
    <t>ZKOUŠKA VODOTĚSNOSTI POTRUBÍ DN DO 100MM</t>
  </si>
  <si>
    <t>899631</t>
  </si>
  <si>
    <t>TLAKOVÉ ZKOUŠKY POTRUBÍ DN DO 150MM</t>
  </si>
  <si>
    <t>ŘAD A 
236=236.000 [A] 
ŘAD B 
236=236.000 [B] 
Celkem: A+B=472.000 [C] 
D.4.1 TECHNICKÁ ZPRÁVA</t>
  </si>
  <si>
    <t>899632</t>
  </si>
  <si>
    <t>ZKOUŠKA VODOTĚSNOSTI POTRUBÍ DN DO 150MM</t>
  </si>
  <si>
    <t>89972</t>
  </si>
  <si>
    <t>PROPLACH A DEZINFEKCE VODOVODNÍHO POTRUBÍ DN DO 100MM</t>
  </si>
  <si>
    <t>- napuštění a vypuštění vody, dodání vody a dezinfekčního prostředku, bakteriologický rozbor vody.</t>
  </si>
  <si>
    <t>89973</t>
  </si>
  <si>
    <t>PROPLACH A DEZINFEKCE VODOVODNÍHO POTRUBÍ DN DO 150MM</t>
  </si>
  <si>
    <t>ŘAD A 
236=236.000 [A] 
ŘAD B 
238=238.000 [B] 
Celkem: A+B=474.000 [C] 
D.4.1 TECHNICKÁ ZPRÁVA</t>
  </si>
  <si>
    <t>969133</t>
  </si>
  <si>
    <t>VYBOURÁNÍ POTRUBÍ DN DO 150MM VODOVODNÍCH</t>
  </si>
  <si>
    <t>ŘAD A 
DN150 
236=236.000 [A] 
ŘAD B 
DN125 
236=236.000 [B] 
DN100 
2=2.000 [D] 
Celkem: A+B+D=474.000 [E] 
D.4.2 SITUACE</t>
  </si>
  <si>
    <t>- položka zahrnuje veškerou manipulaci s vybouranou sutí a hmotami včetně uložení na skládku.   
- položka zahrnuje veškeré další práce plynoucí z technologického předpisu a z platných předpisů</t>
  </si>
  <si>
    <t>N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</si>
  <si>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</si>
  <si>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</si>
  <si>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</si>
  <si>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</si>
  <si>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</si>
  <si>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</si>
  <si>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</si>
  <si>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</si>
  <si>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Výdaje na zajištění náhradní dopravy. Svoz cestujících na nejbližší zastávku linkové dopravy v běžném provozu. Vychází z etapizace uvedené v příloze B.8 a harmonogramu stavebních prací. 
Tato položka zahrnuje zajištěni náhradní autobusové dopravy po dobu výstavby a zajištění svozů k nejbližší autobusové obsluhované zastávce bus. Položka obsahuje potřebné náklady na zajištění svozů (proškolení řidiči, zajištění dopravních prostředků, označení svozových míst atd.). 
1=1.000 [A]</t>
  </si>
  <si>
    <t>zahrnuje veškeré náklady související s náhradní autousovou dopravou</t>
  </si>
  <si>
    <t>027121</t>
  </si>
  <si>
    <t>PROVIZORNÍ PŘÍSTUPOVÉ CESTY - ZŘÍZENÍ, napojení na stávající stav</t>
  </si>
  <si>
    <t>Práce spojené s napojením modernizovaného úseku na stávající stav v dl. cca 50m 
1=1.000 [A]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</si>
  <si>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</si>
  <si>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</si>
  <si>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</si>
  <si>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</t>
  </si>
  <si>
    <t>Nástupiště autobusových zastávek</t>
  </si>
  <si>
    <t xml:space="preserve">  SO 102</t>
  </si>
  <si>
    <t>Počítaná hmotnost 2,0t/m3. Objem z položek:    
Objem*přepočet na tuny    
Položka č. 122738 Odkopávky a prokopávky:     
 25,4=25.400 [A]</t>
  </si>
  <si>
    <t>Počítaná hmotnost 2,3t/m3 [dl.*hmotnost na 1 m], [dl.*obj.hmotnost]   
Objem*přepočet na tuny   
Položka č. 113158 Odstranění krytu zpevněných ploch z betonu  
Položka č. 113524 Odstranění chodníkových obrubníků betonových 
Položka č. 113188 Odstranění krytu  zpevněných ploch z dlaždic    
Celkem: 8,3*2,3=19.090 [A]</t>
  </si>
  <si>
    <t>hmotnost 2,4 t/m3 
Objem*přepočet na tuny 
Položka č. 113138 Odstranění krytu s asfalt. pojivem 
4,4*2,4=10.560 [A]</t>
  </si>
  <si>
    <t>11313</t>
  </si>
  <si>
    <t>ODSTRANĚNÍ KRYTU ZPEVNĚNÝCH PLOCH S ASFALTOVÝM POJIVEM</t>
  </si>
  <si>
    <t>viz C.3.1-6 
odstranění stávajícího asfaltového krytu  
plocha*prům tl. 
km 2,340 - 2,360 vlevo  44*0,1=4.400 [A] 
Celkem: A=4.400 [B]</t>
  </si>
  <si>
    <t>viz C.3.1-6 
odstranění stávajícího dlážděného nástupiště 
plocha 
km 2,340 - 2,360 vpravo   83*0,1=8.300 [B] 
Celkem: B=8.300 [C]</t>
  </si>
  <si>
    <t>Viz.výkres C.3.1-6, D.2.3 
poplatek za skládku uveden v položce: 014102.1 
Výkopy okolo inženýrských sítí se musí provádět ručně 
plocha* prům.tl. 
km 2,340 - 2,360 vlevo  44*0,2=8.800 [A]  
km 2,340 - 2,360 vprav   83*0,2=16.600 [B] 
Celkem: A+B=25.400 [C]</t>
  </si>
  <si>
    <t>Viz.výkres C.3.1-6,  
"Parametry, provedení dle zadávací dokumentace. Včetně příslušných zkoušek dle 
ZTKP, TKP, TP a ČSN"   
štěrkodrť typ B frakce 0-32   
plocha* prům.tl. 
km 2,340 - 2,360 vlevo  44*0,4=17.600 [A]  
km 2,340 - 2,360 vprav   83*0,4+40*1*0,3=45.200 [B] 
Celkem: A+B=62.800 [C]</t>
  </si>
  <si>
    <t>Viz.výkres C.3.1-6, D.2.3.1,2 
Parametry, provedení dle zadávací dokumentace. Včetně příslušných zkoušek dle ZTKP, TKP, TP a ČSN.   
Min. modul přetvárnosti na zemní pláni viz.vzorové příčné řezy. 
plocha 
44+76=120.000 [A]</t>
  </si>
  <si>
    <t>Viz.výkres C.3.1-6, D.2.3   
KONSTRUKCE NÁSTUPIŠTĚ   
Parametry, provedení dle zadávací dokumentace. Včetně příslušných zkoušek dle ZTKP, TKP, TP a ČSN.   
štěrkodrť typ B frakce 0-32   
Tl.150mm   
plocha 
km 2,340 - 2,360 vlevo  44=44.000 [A] 
km 2,340 - 2,360 vprav   83=83.000 [B] 
Celkem: A+B=127.000 [C]</t>
  </si>
  <si>
    <t>582611</t>
  </si>
  <si>
    <t>KRYTY Z BETON DLAŽDIC SE ZÁMKEM ŠEDÝCH TL 60MM DO LOŽE Z KAM</t>
  </si>
  <si>
    <t>Viz.výkres C.3.1-6, D.2.3   
KONSTRUKCE NÁSTUPIŠTĚ   
Lože z drceného kameniva frakce 4-8mm. 
plocha 
km 2,340 - 2,360 vlevo  44-(22*0,35)=36.300 [A] 
km 2,340 - 2,360 vprav   83-(12*0,35)=78.800 [B] 
Celkem: A+B=115.100 [C]</t>
  </si>
  <si>
    <t>582614</t>
  </si>
  <si>
    <t>KRYTY Z BETON DLAŽDIC SE ZÁMKEM BAREV TL 60MM DO LOŽE Z KAM</t>
  </si>
  <si>
    <t>Viz.výkres C.3.1-6, D.2.3   
KONSTRUKCE NÁSTUPIŠTĚ   
KONTRASTNÍ DLAŽBA, červená barva  
Lože z drceného kameniva frakce 4-8mm. 
Prům.délka * průměrná šířka   
km 2,340 - 2,360 vlev  22,0*0,35=7.700 [A] 
km 2,340 - 2,360 vprav  12,0*0,35=4.200 [B] 
Celkem: A+B=11.900 [C]</t>
  </si>
  <si>
    <t>58261A</t>
  </si>
  <si>
    <t>KRYTY Z BETON DLAŽDIC SE ZÁMKEM BAREV RELIÉF TL 60MM DO LOŽE Z KAM</t>
  </si>
  <si>
    <t>Viz.výkres C.3.1-6, D.2.3   
KONSTRUKCE NÁSTUPIŠTĚ   
RELIÉFNÍ DLAŽBA, červená barva   
Lože z drceného kameniva frakce 4-8mm.   
Prům.délka * průměrná šířka   
km 2,340 - 2,360 vlev  0,8*1,7+2*0,4=2.160 [A] 
km 2,340 - 2,360 vprav  0,8*1,5+1,3*0,4=1.720 [B] 
Celkem: A+B=3.880 [C]</t>
  </si>
  <si>
    <t>917212</t>
  </si>
  <si>
    <t>ZÁHONOVÉ OBRUBY Z BETONOVÝCH OBRUBNÍKŮ ŠÍŘ 80MM</t>
  </si>
  <si>
    <t>Viz.výkres C.3.1-6, D.2.3   
Chodníkové obruby 80 x 250 x 1000, do betonu C20/25nXF4 (TKP 18)  
Pozn: Včetně obloukových a rohových prvků.    
Km 2,340 - 2,360 oboustranná zastávka   31+26=57.000 [A]    
Celkem: A=57.000 [B]</t>
  </si>
  <si>
    <t>R93767</t>
  </si>
  <si>
    <t>VYBOURÁNÍ STÁVAJÍCÍHO PŘÍSTŘEŠKU AUTOBUSOVÉ ZASTÁVKY</t>
  </si>
  <si>
    <t>Viz.výkres C.3.1-6, D.2.3   
Demontáž, přemístění a zpětné osazení na zvýšenou plochu do stejné pozice za použití zvedací techniky.  
Plocha ze situace   
Km 2,353   8=8.000 [A] 
Celkem: A=8.000 [B]</t>
  </si>
  <si>
    <t>SO 901b</t>
  </si>
  <si>
    <t>DOPRAVNĚ INŽENÝRSKÉ OPATŘENÍ - ÚPRAVA OBJÍZD. TRASY PO DOKONČENÍ STAVBY</t>
  </si>
  <si>
    <t xml:space="preserve">  SO 901b</t>
  </si>
  <si>
    <t>113743</t>
  </si>
  <si>
    <t>FRÉZOVÁNÍ ZPEVNĚNÝCH PLOCH ASFALTOVÝCH TL. DO 50MM</t>
  </si>
  <si>
    <t>předpokládá se  bezplatné uložení na skládce SUSPk včetně dopravy</t>
  </si>
  <si>
    <t>předpoklad opravy 5% celkové plochy 
35200*0,05=1 760.000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</si>
</sst>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0+C10+C30</f>
      </c>
      <c s="1"/>
      <c s="1"/>
    </row>
    <row r="7" spans="1:5" ht="12.75" customHeight="1">
      <c r="A7" s="1"/>
      <c s="4" t="s">
        <v>5</v>
      </c>
      <c s="7">
        <f>0+E10+E30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0+C11+C20</f>
      </c>
      <c s="20">
        <f>0+D11+D20</f>
      </c>
      <c s="20">
        <f>0+E11+E20</f>
      </c>
    </row>
    <row r="11" spans="1:5" ht="12.75" customHeight="1">
      <c r="A11" s="21" t="s">
        <v>55</v>
      </c>
      <c s="21" t="s">
        <v>23</v>
      </c>
      <c s="22">
        <f>0+C12+C15+C18+C19</f>
      </c>
      <c s="22">
        <f>0+D12+D15+D18+D19</f>
      </c>
      <c s="22">
        <f>0+E12+E15+E18+E19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'_Z_ZH_SO 101.ZH_SO 101.1.ZH'!I3</f>
      </c>
      <c s="22">
        <f>'_Z_ZH_SO 101.ZH_SO 101.1.ZH'!O2</f>
      </c>
      <c s="22">
        <f>C13+D13</f>
      </c>
    </row>
    <row r="14" spans="1:5" ht="12.75" customHeight="1">
      <c r="A14" s="21" t="s">
        <v>378</v>
      </c>
      <c s="21" t="s">
        <v>377</v>
      </c>
      <c s="22">
        <f>'_Z_ZH_SO 101.ZH_SO 101.2.ZH'!I3</f>
      </c>
      <c s="22">
        <f>'_Z_ZH_SO 101.ZH_SO 101.2.ZH'!O2</f>
      </c>
      <c s="22">
        <f>C14+D14</f>
      </c>
    </row>
    <row r="15" spans="1:5" ht="12.75" customHeight="1">
      <c r="A15" s="21" t="s">
        <v>390</v>
      </c>
      <c s="21" t="s">
        <v>388</v>
      </c>
      <c s="22">
        <f>0+C16+C17</f>
      </c>
      <c s="22">
        <f>0+D16+D17</f>
      </c>
      <c s="22">
        <f>0+E16+E17</f>
      </c>
    </row>
    <row r="16" spans="1:5" ht="12.75" customHeight="1">
      <c r="A16" s="21" t="s">
        <v>391</v>
      </c>
      <c s="21" t="s">
        <v>35</v>
      </c>
      <c s="22">
        <f>'_Z_ZH_SO 102.ZH_SO 102.1.ZH'!I3</f>
      </c>
      <c s="22">
        <f>'_Z_ZH_SO 102.ZH_SO 102.1.ZH'!O2</f>
      </c>
      <c s="22">
        <f>C16+D16</f>
      </c>
    </row>
    <row r="17" spans="1:5" ht="12.75" customHeight="1">
      <c r="A17" s="21" t="s">
        <v>531</v>
      </c>
      <c s="21" t="s">
        <v>377</v>
      </c>
      <c s="22">
        <f>'_Z_ZH_SO 102.ZH_SO 102.2.ZH'!I3</f>
      </c>
      <c s="22">
        <f>'_Z_ZH_SO 102.ZH_SO 102.2.ZH'!O2</f>
      </c>
      <c s="22">
        <f>C17+D17</f>
      </c>
    </row>
    <row r="18" spans="1:5" ht="12.75" customHeight="1">
      <c r="A18" s="21" t="s">
        <v>539</v>
      </c>
      <c s="21" t="s">
        <v>538</v>
      </c>
      <c s="22">
        <f>'_Z_ZH_SO 801'!I3</f>
      </c>
      <c s="22">
        <f>'_Z_ZH_SO 801'!O2</f>
      </c>
      <c s="22">
        <f>C18+D18</f>
      </c>
    </row>
    <row r="19" spans="1:5" ht="12.75" customHeight="1">
      <c r="A19" s="21" t="s">
        <v>585</v>
      </c>
      <c s="21" t="s">
        <v>584</v>
      </c>
      <c s="22">
        <f>'_Z_ZH_SO 802'!I3</f>
      </c>
      <c s="22">
        <f>'_Z_ZH_SO 802'!O2</f>
      </c>
      <c s="22">
        <f>C19+D19</f>
      </c>
    </row>
    <row r="20" spans="1:5" ht="12.75" customHeight="1">
      <c r="A20" s="21" t="s">
        <v>603</v>
      </c>
      <c s="21" t="s">
        <v>600</v>
      </c>
      <c s="22">
        <f>0+C21+C22+C24+C27+C28+C29</f>
      </c>
      <c s="22">
        <f>0+D21+D22+D24+D27+D28+D29</f>
      </c>
      <c s="22">
        <f>0+E21+E22+E24+E27+E28+E29</f>
      </c>
    </row>
    <row r="21" spans="1:5" ht="12.75" customHeight="1">
      <c r="A21" s="21" t="s">
        <v>604</v>
      </c>
      <c s="21" t="s">
        <v>602</v>
      </c>
      <c s="22">
        <f>'_Z_ZV_SO 001'!I3</f>
      </c>
      <c s="22">
        <f>'_Z_ZV_SO 001'!O2</f>
      </c>
      <c s="22">
        <f>C21+D21</f>
      </c>
    </row>
    <row r="22" spans="1:5" ht="12.75" customHeight="1">
      <c r="A22" s="21" t="s">
        <v>665</v>
      </c>
      <c s="21" t="s">
        <v>26</v>
      </c>
      <c s="22">
        <f>0+C23</f>
      </c>
      <c s="22">
        <f>0+D23</f>
      </c>
      <c s="22">
        <f>0+E23</f>
      </c>
    </row>
    <row r="23" spans="1:5" ht="12.75" customHeight="1">
      <c r="A23" s="21" t="s">
        <v>666</v>
      </c>
      <c s="21" t="s">
        <v>664</v>
      </c>
      <c s="22">
        <f>'_Z_ZV_SO 101.ZV_SO.101.2.ZV'!I3</f>
      </c>
      <c s="22">
        <f>'_Z_ZV_SO 101.ZV_SO.101.2.ZV'!O2</f>
      </c>
      <c s="22">
        <f>C23+D23</f>
      </c>
    </row>
    <row r="24" spans="1:5" ht="12.75" customHeight="1">
      <c r="A24" s="21" t="s">
        <v>704</v>
      </c>
      <c s="21" t="s">
        <v>388</v>
      </c>
      <c s="22">
        <f>0+C25+C26</f>
      </c>
      <c s="22">
        <f>0+D25+D26</f>
      </c>
      <c s="22">
        <f>0+E25+E26</f>
      </c>
    </row>
    <row r="25" spans="1:5" ht="12.75" customHeight="1">
      <c r="A25" s="21" t="s">
        <v>705</v>
      </c>
      <c s="21" t="s">
        <v>35</v>
      </c>
      <c s="22">
        <f>'_Z_ZV_SO 102.ZV_SO.102.1.ZV'!I3</f>
      </c>
      <c s="22">
        <f>'_Z_ZV_SO 102.ZV_SO.102.1.ZV'!O2</f>
      </c>
      <c s="22">
        <f>C25+D25</f>
      </c>
    </row>
    <row r="26" spans="1:5" ht="12.75" customHeight="1">
      <c r="A26" s="21" t="s">
        <v>711</v>
      </c>
      <c s="21" t="s">
        <v>664</v>
      </c>
      <c s="22">
        <f>'_Z_ZV_SO 102.ZV_SO.102.2.ZV'!I3</f>
      </c>
      <c s="22">
        <f>'_Z_ZV_SO 102.ZV_SO.102.2.ZV'!O2</f>
      </c>
      <c s="22">
        <f>C26+D26</f>
      </c>
    </row>
    <row r="27" spans="1:5" ht="12.75" customHeight="1">
      <c r="A27" s="21" t="s">
        <v>754</v>
      </c>
      <c s="21" t="s">
        <v>753</v>
      </c>
      <c s="22">
        <f>'_Z_ZV_SO 402'!I3</f>
      </c>
      <c s="22">
        <f>'_Z_ZV_SO 402'!O2</f>
      </c>
      <c s="22">
        <f>C27+D27</f>
      </c>
    </row>
    <row r="28" spans="1:5" ht="12.75" customHeight="1">
      <c r="A28" s="21" t="s">
        <v>760</v>
      </c>
      <c s="21" t="s">
        <v>759</v>
      </c>
      <c s="22">
        <f>'_Z_ZV_SO 901'!I3</f>
      </c>
      <c s="22">
        <f>'_Z_ZV_SO 901'!O2</f>
      </c>
      <c s="22">
        <f>C28+D28</f>
      </c>
    </row>
    <row r="29" spans="1:5" ht="12.75" customHeight="1">
      <c r="A29" s="21" t="s">
        <v>815</v>
      </c>
      <c s="21" t="s">
        <v>814</v>
      </c>
      <c s="22">
        <f>_Z_ZV_SO301!I3</f>
      </c>
      <c s="22">
        <f>_Z_ZV_SO301!O2</f>
      </c>
      <c s="22">
        <f>C29+D29</f>
      </c>
    </row>
    <row r="30" spans="1:5" ht="12.75" customHeight="1">
      <c r="A30" s="19" t="s">
        <v>877</v>
      </c>
      <c s="19" t="s">
        <v>878</v>
      </c>
      <c s="20">
        <f>0+C31+C32+C33</f>
      </c>
      <c s="20">
        <f>0+D31+D32+D33</f>
      </c>
      <c s="20">
        <f>0+E31+E32+E33</f>
      </c>
    </row>
    <row r="31" spans="1:5" ht="12.75" customHeight="1">
      <c r="A31" s="21" t="s">
        <v>880</v>
      </c>
      <c s="21" t="s">
        <v>879</v>
      </c>
      <c s="22">
        <f>'N_SO 001'!I3</f>
      </c>
      <c s="22">
        <f>'N_SO 001'!O2</f>
      </c>
      <c s="22">
        <f>C31+D31</f>
      </c>
    </row>
    <row r="32" spans="1:5" ht="12.75" customHeight="1">
      <c r="A32" s="21" t="s">
        <v>896</v>
      </c>
      <c s="21" t="s">
        <v>895</v>
      </c>
      <c s="22">
        <f>'N_SO 102'!I3</f>
      </c>
      <c s="22">
        <f>'N_SO 102'!O2</f>
      </c>
      <c s="22">
        <f>C32+D32</f>
      </c>
    </row>
    <row r="33" spans="1:5" ht="12.75" customHeight="1">
      <c r="A33" s="21" t="s">
        <v>925</v>
      </c>
      <c s="21" t="s">
        <v>924</v>
      </c>
      <c s="22">
        <f>'N_SO 901b'!I3</f>
      </c>
      <c s="22">
        <f>'N_SO 901b'!O2</f>
      </c>
      <c s="22">
        <f>C33+D33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703</v>
      </c>
      <c s="43">
        <f>0+I11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702</v>
      </c>
      <c s="1"/>
      <c s="14" t="s">
        <v>388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703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251</v>
      </c>
      <c s="27"/>
      <c s="29" t="s">
        <v>255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706</v>
      </c>
      <c s="26" t="s">
        <v>78</v>
      </c>
      <c s="32" t="s">
        <v>707</v>
      </c>
      <c s="33" t="s">
        <v>317</v>
      </c>
      <c s="34">
        <v>4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78</v>
      </c>
    </row>
    <row r="14" spans="1:5" ht="38.25">
      <c r="A14" s="38" t="s">
        <v>67</v>
      </c>
      <c r="E14" s="39" t="s">
        <v>708</v>
      </c>
    </row>
    <row r="15" spans="1:5" ht="25.5">
      <c r="A15" t="s">
        <v>69</v>
      </c>
      <c r="E15" s="37" t="s">
        <v>709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0+O11+O24+O57+O106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710</v>
      </c>
      <c s="43">
        <f>0+I11+I24+I57+I106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702</v>
      </c>
      <c s="1"/>
      <c s="14" t="s">
        <v>388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710</v>
      </c>
      <c s="6"/>
      <c s="18" t="s">
        <v>664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92.84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</v>
      </c>
    </row>
    <row r="14" spans="1:5" ht="89.25">
      <c r="A14" s="38" t="s">
        <v>67</v>
      </c>
      <c r="E14" s="39" t="s">
        <v>712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33</v>
      </c>
      <c s="31" t="s">
        <v>61</v>
      </c>
      <c s="26" t="s">
        <v>33</v>
      </c>
      <c s="32" t="s">
        <v>62</v>
      </c>
      <c s="33" t="s">
        <v>63</v>
      </c>
      <c s="34">
        <v>3.662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38.25">
      <c r="A17" s="36" t="s">
        <v>65</v>
      </c>
      <c r="E17" s="37" t="s">
        <v>71</v>
      </c>
    </row>
    <row r="18" spans="1:5" ht="102">
      <c r="A18" s="38" t="s">
        <v>67</v>
      </c>
      <c r="E18" s="39" t="s">
        <v>713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32</v>
      </c>
      <c s="31" t="s">
        <v>61</v>
      </c>
      <c s="26" t="s">
        <v>32</v>
      </c>
      <c s="32" t="s">
        <v>62</v>
      </c>
      <c s="33" t="s">
        <v>63</v>
      </c>
      <c s="34">
        <v>7.306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38.25">
      <c r="A21" s="36" t="s">
        <v>65</v>
      </c>
      <c r="E21" s="37" t="s">
        <v>73</v>
      </c>
    </row>
    <row r="22" spans="1:5" ht="89.25">
      <c r="A22" s="38" t="s">
        <v>67</v>
      </c>
      <c r="E22" s="39" t="s">
        <v>714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380</v>
      </c>
      <c s="6"/>
      <c s="6"/>
      <c s="6"/>
      <c s="42">
        <f>0+Q24</f>
      </c>
      <c s="6"/>
      <c r="O24">
        <f>0+R24</f>
      </c>
      <c r="Q24">
        <f>0+I25+I29+I33+I37+I41+I45+I49+I53</f>
      </c>
      <c>
        <f>0+O25+O29+O33+O37+O41+O45+O49+O53</f>
      </c>
    </row>
    <row r="25" spans="1:16" ht="25.5">
      <c r="A25" s="26" t="s">
        <v>60</v>
      </c>
      <c s="31" t="s">
        <v>359</v>
      </c>
      <c s="31" t="s">
        <v>91</v>
      </c>
      <c s="26" t="s">
        <v>78</v>
      </c>
      <c s="32" t="s">
        <v>92</v>
      </c>
      <c s="33" t="s">
        <v>93</v>
      </c>
      <c s="34">
        <v>3.044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153">
      <c r="A27" s="38" t="s">
        <v>67</v>
      </c>
      <c r="E27" s="39" t="s">
        <v>715</v>
      </c>
    </row>
    <row r="28" spans="1:5" ht="63.75">
      <c r="A28" t="s">
        <v>69</v>
      </c>
      <c r="E28" s="37" t="s">
        <v>95</v>
      </c>
    </row>
    <row r="29" spans="1:16" ht="12.75">
      <c r="A29" s="26" t="s">
        <v>60</v>
      </c>
      <c s="31" t="s">
        <v>364</v>
      </c>
      <c s="31" t="s">
        <v>716</v>
      </c>
      <c s="26" t="s">
        <v>78</v>
      </c>
      <c s="32" t="s">
        <v>717</v>
      </c>
      <c s="33" t="s">
        <v>93</v>
      </c>
      <c s="34">
        <v>0.6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78</v>
      </c>
    </row>
    <row r="31" spans="1:5" ht="102">
      <c r="A31" s="38" t="s">
        <v>67</v>
      </c>
      <c r="E31" s="39" t="s">
        <v>718</v>
      </c>
    </row>
    <row r="32" spans="1:5" ht="63.75">
      <c r="A32" t="s">
        <v>69</v>
      </c>
      <c r="E32" s="37" t="s">
        <v>95</v>
      </c>
    </row>
    <row r="33" spans="1:16" ht="12.75">
      <c r="A33" s="26" t="s">
        <v>60</v>
      </c>
      <c s="31" t="s">
        <v>719</v>
      </c>
      <c s="31" t="s">
        <v>720</v>
      </c>
      <c s="26" t="s">
        <v>78</v>
      </c>
      <c s="32" t="s">
        <v>721</v>
      </c>
      <c s="33" t="s">
        <v>93</v>
      </c>
      <c s="34">
        <v>0.936</v>
      </c>
      <c s="35">
        <v>0</v>
      </c>
      <c s="35">
        <f>ROUND(ROUND(H33,2)*ROUND(G33,3),2)</f>
      </c>
      <c s="33" t="s">
        <v>64</v>
      </c>
      <c r="O33">
        <f>(I33*21)/100</f>
      </c>
      <c t="s">
        <v>33</v>
      </c>
    </row>
    <row r="34" spans="1:5" ht="12.75">
      <c r="A34" s="36" t="s">
        <v>65</v>
      </c>
      <c r="E34" s="37" t="s">
        <v>78</v>
      </c>
    </row>
    <row r="35" spans="1:5" ht="102">
      <c r="A35" s="38" t="s">
        <v>67</v>
      </c>
      <c r="E35" s="39" t="s">
        <v>722</v>
      </c>
    </row>
    <row r="36" spans="1:5" ht="63.75">
      <c r="A36" t="s">
        <v>69</v>
      </c>
      <c r="E36" s="37" t="s">
        <v>95</v>
      </c>
    </row>
    <row r="37" spans="1:16" ht="25.5">
      <c r="A37" s="26" t="s">
        <v>60</v>
      </c>
      <c s="31" t="s">
        <v>369</v>
      </c>
      <c s="31" t="s">
        <v>96</v>
      </c>
      <c s="26" t="s">
        <v>78</v>
      </c>
      <c s="32" t="s">
        <v>97</v>
      </c>
      <c s="33" t="s">
        <v>93</v>
      </c>
      <c s="34">
        <v>9.7</v>
      </c>
      <c s="35">
        <v>0</v>
      </c>
      <c s="35">
        <f>ROUND(ROUND(H37,2)*ROUND(G37,3),2)</f>
      </c>
      <c s="33" t="s">
        <v>64</v>
      </c>
      <c r="O37">
        <f>(I37*21)/100</f>
      </c>
      <c t="s">
        <v>33</v>
      </c>
    </row>
    <row r="38" spans="1:5" ht="12.75">
      <c r="A38" s="36" t="s">
        <v>65</v>
      </c>
      <c r="E38" s="37" t="s">
        <v>78</v>
      </c>
    </row>
    <row r="39" spans="1:5" ht="140.25">
      <c r="A39" s="38" t="s">
        <v>67</v>
      </c>
      <c r="E39" s="39" t="s">
        <v>723</v>
      </c>
    </row>
    <row r="40" spans="1:5" ht="63.75">
      <c r="A40" t="s">
        <v>69</v>
      </c>
      <c r="E40" s="37" t="s">
        <v>95</v>
      </c>
    </row>
    <row r="41" spans="1:16" ht="25.5">
      <c r="A41" s="26" t="s">
        <v>60</v>
      </c>
      <c s="31" t="s">
        <v>111</v>
      </c>
      <c s="31" t="s">
        <v>399</v>
      </c>
      <c s="26" t="s">
        <v>78</v>
      </c>
      <c s="32" t="s">
        <v>724</v>
      </c>
      <c s="33" t="s">
        <v>172</v>
      </c>
      <c s="34">
        <v>4.5</v>
      </c>
      <c s="35">
        <v>0</v>
      </c>
      <c s="35">
        <f>ROUND(ROUND(H41,2)*ROUND(G41,3),2)</f>
      </c>
      <c s="33" t="s">
        <v>64</v>
      </c>
      <c r="O41">
        <f>(I41*21)/100</f>
      </c>
      <c t="s">
        <v>33</v>
      </c>
    </row>
    <row r="42" spans="1:5" ht="12.75">
      <c r="A42" s="36" t="s">
        <v>65</v>
      </c>
      <c r="E42" s="37" t="s">
        <v>78</v>
      </c>
    </row>
    <row r="43" spans="1:5" ht="51">
      <c r="A43" s="38" t="s">
        <v>67</v>
      </c>
      <c r="E43" s="39" t="s">
        <v>725</v>
      </c>
    </row>
    <row r="44" spans="1:5" ht="63.75">
      <c r="A44" t="s">
        <v>69</v>
      </c>
      <c r="E44" s="37" t="s">
        <v>95</v>
      </c>
    </row>
    <row r="45" spans="1:16" ht="12.75">
      <c r="A45" s="26" t="s">
        <v>60</v>
      </c>
      <c s="31" t="s">
        <v>177</v>
      </c>
      <c s="31" t="s">
        <v>150</v>
      </c>
      <c s="26" t="s">
        <v>78</v>
      </c>
      <c s="32" t="s">
        <v>151</v>
      </c>
      <c s="33" t="s">
        <v>93</v>
      </c>
      <c s="34">
        <v>36.72</v>
      </c>
      <c s="35">
        <v>0</v>
      </c>
      <c s="35">
        <f>ROUND(ROUND(H45,2)*ROUND(G45,3),2)</f>
      </c>
      <c s="33" t="s">
        <v>64</v>
      </c>
      <c r="O45">
        <f>(I45*21)/100</f>
      </c>
      <c t="s">
        <v>33</v>
      </c>
    </row>
    <row r="46" spans="1:5" ht="12.75">
      <c r="A46" s="36" t="s">
        <v>65</v>
      </c>
      <c r="E46" s="37" t="s">
        <v>78</v>
      </c>
    </row>
    <row r="47" spans="1:5" ht="178.5">
      <c r="A47" s="38" t="s">
        <v>67</v>
      </c>
      <c r="E47" s="39" t="s">
        <v>726</v>
      </c>
    </row>
    <row r="48" spans="1:5" ht="369.75">
      <c r="A48" t="s">
        <v>69</v>
      </c>
      <c r="E48" s="37" t="s">
        <v>115</v>
      </c>
    </row>
    <row r="49" spans="1:16" ht="12.75">
      <c r="A49" s="26" t="s">
        <v>60</v>
      </c>
      <c s="31" t="s">
        <v>674</v>
      </c>
      <c s="31" t="s">
        <v>122</v>
      </c>
      <c s="26" t="s">
        <v>78</v>
      </c>
      <c s="32" t="s">
        <v>123</v>
      </c>
      <c s="33" t="s">
        <v>93</v>
      </c>
      <c s="34">
        <v>4.5</v>
      </c>
      <c s="35">
        <v>0</v>
      </c>
      <c s="35">
        <f>ROUND(ROUND(H49,2)*ROUND(G49,3),2)</f>
      </c>
      <c s="33" t="s">
        <v>64</v>
      </c>
      <c r="O49">
        <f>(I49*21)/100</f>
      </c>
      <c t="s">
        <v>33</v>
      </c>
    </row>
    <row r="50" spans="1:5" ht="12.75">
      <c r="A50" s="36" t="s">
        <v>65</v>
      </c>
      <c r="E50" s="37" t="s">
        <v>78</v>
      </c>
    </row>
    <row r="51" spans="1:5" ht="114.75">
      <c r="A51" s="38" t="s">
        <v>67</v>
      </c>
      <c r="E51" s="39" t="s">
        <v>727</v>
      </c>
    </row>
    <row r="52" spans="1:5" ht="280.5">
      <c r="A52" t="s">
        <v>69</v>
      </c>
      <c r="E52" s="37" t="s">
        <v>125</v>
      </c>
    </row>
    <row r="53" spans="1:16" ht="12.75">
      <c r="A53" s="26" t="s">
        <v>60</v>
      </c>
      <c s="31" t="s">
        <v>469</v>
      </c>
      <c s="31" t="s">
        <v>132</v>
      </c>
      <c s="26" t="s">
        <v>78</v>
      </c>
      <c s="32" t="s">
        <v>133</v>
      </c>
      <c s="33" t="s">
        <v>88</v>
      </c>
      <c s="34">
        <v>128.86</v>
      </c>
      <c s="35">
        <v>0</v>
      </c>
      <c s="35">
        <f>ROUND(ROUND(H53,2)*ROUND(G53,3),2)</f>
      </c>
      <c s="33" t="s">
        <v>64</v>
      </c>
      <c r="O53">
        <f>(I53*21)/100</f>
      </c>
      <c t="s">
        <v>33</v>
      </c>
    </row>
    <row r="54" spans="1:5" ht="12.75">
      <c r="A54" s="36" t="s">
        <v>65</v>
      </c>
      <c r="E54" s="37" t="s">
        <v>78</v>
      </c>
    </row>
    <row r="55" spans="1:5" ht="318.75">
      <c r="A55" s="38" t="s">
        <v>67</v>
      </c>
      <c r="E55" s="39" t="s">
        <v>728</v>
      </c>
    </row>
    <row r="56" spans="1:5" ht="25.5">
      <c r="A56" t="s">
        <v>69</v>
      </c>
      <c r="E56" s="37" t="s">
        <v>135</v>
      </c>
    </row>
    <row r="57" spans="1:18" ht="12.75" customHeight="1">
      <c r="A57" s="6" t="s">
        <v>58</v>
      </c>
      <c s="6"/>
      <c s="41" t="s">
        <v>45</v>
      </c>
      <c s="6"/>
      <c s="29" t="s">
        <v>35</v>
      </c>
      <c s="6"/>
      <c s="6"/>
      <c s="6"/>
      <c s="42">
        <f>0+Q57</f>
      </c>
      <c s="6"/>
      <c r="O57">
        <f>0+R57</f>
      </c>
      <c r="Q57">
        <f>0+I58+I62+I66+I70+I74+I78+I82+I86+I90+I94+I98+I102</f>
      </c>
      <c>
        <f>0+O58+O62+O66+O70+O74+O78+O82+O86+O90+O94+O98+O102</f>
      </c>
    </row>
    <row r="58" spans="1:16" ht="12.75">
      <c r="A58" s="26" t="s">
        <v>60</v>
      </c>
      <c s="31" t="s">
        <v>43</v>
      </c>
      <c s="31" t="s">
        <v>677</v>
      </c>
      <c s="26" t="s">
        <v>39</v>
      </c>
      <c s="32" t="s">
        <v>678</v>
      </c>
      <c s="33" t="s">
        <v>88</v>
      </c>
      <c s="34">
        <v>67.65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78</v>
      </c>
    </row>
    <row r="60" spans="1:5" ht="204">
      <c r="A60" s="38" t="s">
        <v>67</v>
      </c>
      <c r="E60" s="39" t="s">
        <v>729</v>
      </c>
    </row>
    <row r="61" spans="1:5" ht="51">
      <c r="A61" t="s">
        <v>69</v>
      </c>
      <c r="E61" s="37" t="s">
        <v>215</v>
      </c>
    </row>
    <row r="62" spans="1:16" ht="12.75">
      <c r="A62" s="26" t="s">
        <v>60</v>
      </c>
      <c s="31" t="s">
        <v>481</v>
      </c>
      <c s="31" t="s">
        <v>677</v>
      </c>
      <c s="26" t="s">
        <v>33</v>
      </c>
      <c s="32" t="s">
        <v>678</v>
      </c>
      <c s="33" t="s">
        <v>88</v>
      </c>
      <c s="34">
        <v>146.17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78</v>
      </c>
    </row>
    <row r="64" spans="1:5" ht="267.75">
      <c r="A64" s="38" t="s">
        <v>67</v>
      </c>
      <c r="E64" s="39" t="s">
        <v>730</v>
      </c>
    </row>
    <row r="65" spans="1:5" ht="51">
      <c r="A65" t="s">
        <v>69</v>
      </c>
      <c r="E65" s="37" t="s">
        <v>215</v>
      </c>
    </row>
    <row r="66" spans="1:16" ht="12.75">
      <c r="A66" s="26" t="s">
        <v>60</v>
      </c>
      <c s="31" t="s">
        <v>45</v>
      </c>
      <c s="31" t="s">
        <v>212</v>
      </c>
      <c s="26" t="s">
        <v>78</v>
      </c>
      <c s="32" t="s">
        <v>213</v>
      </c>
      <c s="33" t="s">
        <v>88</v>
      </c>
      <c s="34">
        <v>13.4</v>
      </c>
      <c s="35">
        <v>0</v>
      </c>
      <c s="35">
        <f>ROUND(ROUND(H66,2)*ROUND(G66,3),2)</f>
      </c>
      <c s="33" t="s">
        <v>64</v>
      </c>
      <c r="O66">
        <f>(I66*21)/100</f>
      </c>
      <c t="s">
        <v>33</v>
      </c>
    </row>
    <row r="67" spans="1:5" ht="12.75">
      <c r="A67" s="36" t="s">
        <v>65</v>
      </c>
      <c r="E67" s="37" t="s">
        <v>78</v>
      </c>
    </row>
    <row r="68" spans="1:5" ht="140.25">
      <c r="A68" s="38" t="s">
        <v>67</v>
      </c>
      <c r="E68" s="39" t="s">
        <v>731</v>
      </c>
    </row>
    <row r="69" spans="1:5" ht="51">
      <c r="A69" t="s">
        <v>69</v>
      </c>
      <c r="E69" s="37" t="s">
        <v>215</v>
      </c>
    </row>
    <row r="70" spans="1:16" ht="12.75">
      <c r="A70" s="26" t="s">
        <v>60</v>
      </c>
      <c s="31" t="s">
        <v>47</v>
      </c>
      <c s="31" t="s">
        <v>682</v>
      </c>
      <c s="26" t="s">
        <v>78</v>
      </c>
      <c s="32" t="s">
        <v>683</v>
      </c>
      <c s="33" t="s">
        <v>88</v>
      </c>
      <c s="34">
        <v>13.4</v>
      </c>
      <c s="35">
        <v>0</v>
      </c>
      <c s="35">
        <f>ROUND(ROUND(H70,2)*ROUND(G70,3),2)</f>
      </c>
      <c s="33" t="s">
        <v>64</v>
      </c>
      <c r="O70">
        <f>(I70*21)/100</f>
      </c>
      <c t="s">
        <v>33</v>
      </c>
    </row>
    <row r="71" spans="1:5" ht="12.75">
      <c r="A71" s="36" t="s">
        <v>65</v>
      </c>
      <c r="E71" s="37" t="s">
        <v>78</v>
      </c>
    </row>
    <row r="72" spans="1:5" ht="127.5">
      <c r="A72" s="38" t="s">
        <v>67</v>
      </c>
      <c r="E72" s="39" t="s">
        <v>732</v>
      </c>
    </row>
    <row r="73" spans="1:5" ht="102">
      <c r="A73" t="s">
        <v>69</v>
      </c>
      <c r="E73" s="37" t="s">
        <v>685</v>
      </c>
    </row>
    <row r="74" spans="1:16" ht="12.75">
      <c r="A74" s="26" t="s">
        <v>60</v>
      </c>
      <c s="31" t="s">
        <v>158</v>
      </c>
      <c s="31" t="s">
        <v>686</v>
      </c>
      <c s="26" t="s">
        <v>78</v>
      </c>
      <c s="32" t="s">
        <v>687</v>
      </c>
      <c s="33" t="s">
        <v>88</v>
      </c>
      <c s="34">
        <v>59.81</v>
      </c>
      <c s="35">
        <v>0</v>
      </c>
      <c s="35">
        <f>ROUND(ROUND(H74,2)*ROUND(G74,3),2)</f>
      </c>
      <c s="33" t="s">
        <v>64</v>
      </c>
      <c r="O74">
        <f>(I74*21)/100</f>
      </c>
      <c t="s">
        <v>33</v>
      </c>
    </row>
    <row r="75" spans="1:5" ht="12.75">
      <c r="A75" s="36" t="s">
        <v>65</v>
      </c>
      <c r="E75" s="37" t="s">
        <v>78</v>
      </c>
    </row>
    <row r="76" spans="1:5" ht="191.25">
      <c r="A76" s="38" t="s">
        <v>67</v>
      </c>
      <c r="E76" s="39" t="s">
        <v>733</v>
      </c>
    </row>
    <row r="77" spans="1:5" ht="102">
      <c r="A77" t="s">
        <v>69</v>
      </c>
      <c r="E77" s="37" t="s">
        <v>685</v>
      </c>
    </row>
    <row r="78" spans="1:16" ht="12.75">
      <c r="A78" s="26" t="s">
        <v>60</v>
      </c>
      <c s="31" t="s">
        <v>251</v>
      </c>
      <c s="31" t="s">
        <v>689</v>
      </c>
      <c s="26" t="s">
        <v>78</v>
      </c>
      <c s="32" t="s">
        <v>690</v>
      </c>
      <c s="33" t="s">
        <v>88</v>
      </c>
      <c s="34">
        <v>34.4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78</v>
      </c>
    </row>
    <row r="80" spans="1:5" ht="216.75">
      <c r="A80" s="38" t="s">
        <v>67</v>
      </c>
      <c r="E80" s="39" t="s">
        <v>734</v>
      </c>
    </row>
    <row r="81" spans="1:5" ht="51">
      <c r="A81" t="s">
        <v>69</v>
      </c>
      <c r="E81" s="37" t="s">
        <v>226</v>
      </c>
    </row>
    <row r="82" spans="1:16" ht="12.75">
      <c r="A82" s="26" t="s">
        <v>60</v>
      </c>
      <c s="31" t="s">
        <v>230</v>
      </c>
      <c s="31" t="s">
        <v>231</v>
      </c>
      <c s="26" t="s">
        <v>78</v>
      </c>
      <c s="32" t="s">
        <v>232</v>
      </c>
      <c s="33" t="s">
        <v>88</v>
      </c>
      <c s="34">
        <v>34.5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78</v>
      </c>
    </row>
    <row r="84" spans="1:5" ht="127.5">
      <c r="A84" s="38" t="s">
        <v>67</v>
      </c>
      <c r="E84" s="39" t="s">
        <v>735</v>
      </c>
    </row>
    <row r="85" spans="1:5" ht="51">
      <c r="A85" t="s">
        <v>69</v>
      </c>
      <c r="E85" s="37" t="s">
        <v>234</v>
      </c>
    </row>
    <row r="86" spans="1:16" ht="12.75">
      <c r="A86" s="26" t="s">
        <v>60</v>
      </c>
      <c s="31" t="s">
        <v>52</v>
      </c>
      <c s="31" t="s">
        <v>235</v>
      </c>
      <c s="26" t="s">
        <v>78</v>
      </c>
      <c s="32" t="s">
        <v>236</v>
      </c>
      <c s="33" t="s">
        <v>88</v>
      </c>
      <c s="34">
        <v>21</v>
      </c>
      <c s="35">
        <v>0</v>
      </c>
      <c s="35">
        <f>ROUND(ROUND(H86,2)*ROUND(G86,3),2)</f>
      </c>
      <c s="33" t="s">
        <v>64</v>
      </c>
      <c r="O86">
        <f>(I86*21)/100</f>
      </c>
      <c t="s">
        <v>33</v>
      </c>
    </row>
    <row r="87" spans="1:5" ht="12.75">
      <c r="A87" s="36" t="s">
        <v>65</v>
      </c>
      <c r="E87" s="37" t="s">
        <v>78</v>
      </c>
    </row>
    <row r="88" spans="1:5" ht="127.5">
      <c r="A88" s="38" t="s">
        <v>67</v>
      </c>
      <c r="E88" s="39" t="s">
        <v>736</v>
      </c>
    </row>
    <row r="89" spans="1:5" ht="140.25">
      <c r="A89" t="s">
        <v>69</v>
      </c>
      <c r="E89" s="37" t="s">
        <v>238</v>
      </c>
    </row>
    <row r="90" spans="1:16" ht="12.75">
      <c r="A90" s="26" t="s">
        <v>60</v>
      </c>
      <c s="31" t="s">
        <v>50</v>
      </c>
      <c s="31" t="s">
        <v>694</v>
      </c>
      <c s="26" t="s">
        <v>78</v>
      </c>
      <c s="32" t="s">
        <v>695</v>
      </c>
      <c s="33" t="s">
        <v>88</v>
      </c>
      <c s="34">
        <v>13.4</v>
      </c>
      <c s="35">
        <v>0</v>
      </c>
      <c s="35">
        <f>ROUND(ROUND(H90,2)*ROUND(G90,3),2)</f>
      </c>
      <c s="33" t="s">
        <v>64</v>
      </c>
      <c r="O90">
        <f>(I90*21)/100</f>
      </c>
      <c t="s">
        <v>33</v>
      </c>
    </row>
    <row r="91" spans="1:5" ht="12.75">
      <c r="A91" s="36" t="s">
        <v>65</v>
      </c>
      <c r="E91" s="37" t="s">
        <v>78</v>
      </c>
    </row>
    <row r="92" spans="1:5" ht="127.5">
      <c r="A92" s="38" t="s">
        <v>67</v>
      </c>
      <c r="E92" s="39" t="s">
        <v>737</v>
      </c>
    </row>
    <row r="93" spans="1:5" ht="140.25">
      <c r="A93" t="s">
        <v>69</v>
      </c>
      <c r="E93" s="37" t="s">
        <v>238</v>
      </c>
    </row>
    <row r="94" spans="1:16" ht="12.75">
      <c r="A94" s="26" t="s">
        <v>60</v>
      </c>
      <c s="31" t="s">
        <v>54</v>
      </c>
      <c s="31" t="s">
        <v>248</v>
      </c>
      <c s="26" t="s">
        <v>78</v>
      </c>
      <c s="32" t="s">
        <v>249</v>
      </c>
      <c s="33" t="s">
        <v>88</v>
      </c>
      <c s="34">
        <v>21</v>
      </c>
      <c s="35">
        <v>0</v>
      </c>
      <c s="35">
        <f>ROUND(ROUND(H94,2)*ROUND(G94,3),2)</f>
      </c>
      <c s="33" t="s">
        <v>64</v>
      </c>
      <c r="O94">
        <f>(I94*21)/100</f>
      </c>
      <c t="s">
        <v>33</v>
      </c>
    </row>
    <row r="95" spans="1:5" ht="12.75">
      <c r="A95" s="36" t="s">
        <v>65</v>
      </c>
      <c r="E95" s="37" t="s">
        <v>78</v>
      </c>
    </row>
    <row r="96" spans="1:5" ht="127.5">
      <c r="A96" s="38" t="s">
        <v>67</v>
      </c>
      <c r="E96" s="39" t="s">
        <v>738</v>
      </c>
    </row>
    <row r="97" spans="1:5" ht="140.25">
      <c r="A97" t="s">
        <v>69</v>
      </c>
      <c r="E97" s="37" t="s">
        <v>238</v>
      </c>
    </row>
    <row r="98" spans="1:16" ht="12.75">
      <c r="A98" s="26" t="s">
        <v>60</v>
      </c>
      <c s="31" t="s">
        <v>207</v>
      </c>
      <c s="31" t="s">
        <v>739</v>
      </c>
      <c s="26" t="s">
        <v>78</v>
      </c>
      <c s="32" t="s">
        <v>740</v>
      </c>
      <c s="33" t="s">
        <v>88</v>
      </c>
      <c s="34">
        <v>20.7</v>
      </c>
      <c s="35">
        <v>0</v>
      </c>
      <c s="35">
        <f>ROUND(ROUND(H98,2)*ROUND(G98,3),2)</f>
      </c>
      <c s="33" t="s">
        <v>64</v>
      </c>
      <c r="O98">
        <f>(I98*21)/100</f>
      </c>
      <c t="s">
        <v>33</v>
      </c>
    </row>
    <row r="99" spans="1:5" ht="12.75">
      <c r="A99" s="36" t="s">
        <v>65</v>
      </c>
      <c r="E99" s="37" t="s">
        <v>78</v>
      </c>
    </row>
    <row r="100" spans="1:5" ht="114.75">
      <c r="A100" s="38" t="s">
        <v>67</v>
      </c>
      <c r="E100" s="39" t="s">
        <v>741</v>
      </c>
    </row>
    <row r="101" spans="1:5" ht="153">
      <c r="A101" t="s">
        <v>69</v>
      </c>
      <c r="E101" s="37" t="s">
        <v>742</v>
      </c>
    </row>
    <row r="102" spans="1:16" ht="12.75">
      <c r="A102" s="26" t="s">
        <v>60</v>
      </c>
      <c s="31" t="s">
        <v>743</v>
      </c>
      <c s="31" t="s">
        <v>744</v>
      </c>
      <c s="26" t="s">
        <v>78</v>
      </c>
      <c s="32" t="s">
        <v>745</v>
      </c>
      <c s="33" t="s">
        <v>88</v>
      </c>
      <c s="34">
        <v>13.95</v>
      </c>
      <c s="35">
        <v>0</v>
      </c>
      <c s="35">
        <f>ROUND(ROUND(H102,2)*ROUND(G102,3),2)</f>
      </c>
      <c s="33" t="s">
        <v>64</v>
      </c>
      <c r="O102">
        <f>(I102*21)/100</f>
      </c>
      <c t="s">
        <v>33</v>
      </c>
    </row>
    <row r="103" spans="1:5" ht="12.75">
      <c r="A103" s="36" t="s">
        <v>65</v>
      </c>
      <c r="E103" s="37" t="s">
        <v>78</v>
      </c>
    </row>
    <row r="104" spans="1:5" ht="114.75">
      <c r="A104" s="38" t="s">
        <v>67</v>
      </c>
      <c r="E104" s="39" t="s">
        <v>746</v>
      </c>
    </row>
    <row r="105" spans="1:5" ht="153">
      <c r="A105" t="s">
        <v>69</v>
      </c>
      <c r="E105" s="37" t="s">
        <v>742</v>
      </c>
    </row>
    <row r="106" spans="1:18" ht="12.75" customHeight="1">
      <c r="A106" s="6" t="s">
        <v>58</v>
      </c>
      <c s="6"/>
      <c s="41" t="s">
        <v>50</v>
      </c>
      <c s="6"/>
      <c s="29" t="s">
        <v>698</v>
      </c>
      <c s="6"/>
      <c s="6"/>
      <c s="6"/>
      <c s="42">
        <f>0+Q106</f>
      </c>
      <c s="6"/>
      <c r="O106">
        <f>0+R106</f>
      </c>
      <c r="Q106">
        <f>0+I107+I111+I115</f>
      </c>
      <c>
        <f>0+O107+O111+O115</f>
      </c>
    </row>
    <row r="107" spans="1:16" ht="12.75">
      <c r="A107" s="26" t="s">
        <v>60</v>
      </c>
      <c s="31" t="s">
        <v>131</v>
      </c>
      <c s="31" t="s">
        <v>747</v>
      </c>
      <c s="26" t="s">
        <v>78</v>
      </c>
      <c s="32" t="s">
        <v>748</v>
      </c>
      <c s="33" t="s">
        <v>172</v>
      </c>
      <c s="34">
        <v>24.5</v>
      </c>
      <c s="35">
        <v>0</v>
      </c>
      <c s="35">
        <f>ROUND(ROUND(H107,2)*ROUND(G107,3),2)</f>
      </c>
      <c s="33" t="s">
        <v>64</v>
      </c>
      <c r="O107">
        <f>(I107*21)/100</f>
      </c>
      <c t="s">
        <v>33</v>
      </c>
    </row>
    <row r="108" spans="1:5" ht="12.75">
      <c r="A108" s="36" t="s">
        <v>65</v>
      </c>
      <c r="E108" s="37" t="s">
        <v>78</v>
      </c>
    </row>
    <row r="109" spans="1:5" ht="89.25">
      <c r="A109" s="38" t="s">
        <v>67</v>
      </c>
      <c r="E109" s="39" t="s">
        <v>749</v>
      </c>
    </row>
    <row r="110" spans="1:5" ht="51">
      <c r="A110" t="s">
        <v>69</v>
      </c>
      <c r="E110" s="37" t="s">
        <v>280</v>
      </c>
    </row>
    <row r="111" spans="1:16" ht="12.75">
      <c r="A111" s="26" t="s">
        <v>60</v>
      </c>
      <c s="31" t="s">
        <v>486</v>
      </c>
      <c s="31" t="s">
        <v>282</v>
      </c>
      <c s="26" t="s">
        <v>78</v>
      </c>
      <c s="32" t="s">
        <v>283</v>
      </c>
      <c s="33" t="s">
        <v>172</v>
      </c>
      <c s="34">
        <v>146.6</v>
      </c>
      <c s="35">
        <v>0</v>
      </c>
      <c s="35">
        <f>ROUND(ROUND(H111,2)*ROUND(G111,3),2)</f>
      </c>
      <c s="33" t="s">
        <v>64</v>
      </c>
      <c r="O111">
        <f>(I111*21)/100</f>
      </c>
      <c t="s">
        <v>33</v>
      </c>
    </row>
    <row r="112" spans="1:5" ht="12.75">
      <c r="A112" s="36" t="s">
        <v>65</v>
      </c>
      <c r="E112" s="37" t="s">
        <v>78</v>
      </c>
    </row>
    <row r="113" spans="1:5" ht="165.75">
      <c r="A113" s="38" t="s">
        <v>67</v>
      </c>
      <c r="E113" s="39" t="s">
        <v>750</v>
      </c>
    </row>
    <row r="114" spans="1:5" ht="25.5">
      <c r="A114" t="s">
        <v>69</v>
      </c>
      <c r="E114" s="37" t="s">
        <v>286</v>
      </c>
    </row>
    <row r="115" spans="1:16" ht="12.75">
      <c r="A115" s="26" t="s">
        <v>60</v>
      </c>
      <c s="31" t="s">
        <v>700</v>
      </c>
      <c s="31" t="s">
        <v>290</v>
      </c>
      <c s="26" t="s">
        <v>78</v>
      </c>
      <c s="32" t="s">
        <v>291</v>
      </c>
      <c s="33" t="s">
        <v>172</v>
      </c>
      <c s="34">
        <v>76.1</v>
      </c>
      <c s="35">
        <v>0</v>
      </c>
      <c s="35">
        <f>ROUND(ROUND(H115,2)*ROUND(G115,3),2)</f>
      </c>
      <c s="33" t="s">
        <v>64</v>
      </c>
      <c r="O115">
        <f>(I115*21)/100</f>
      </c>
      <c t="s">
        <v>33</v>
      </c>
    </row>
    <row r="116" spans="1:5" ht="12.75">
      <c r="A116" s="36" t="s">
        <v>65</v>
      </c>
      <c r="E116" s="37" t="s">
        <v>78</v>
      </c>
    </row>
    <row r="117" spans="1:5" ht="102">
      <c r="A117" s="38" t="s">
        <v>67</v>
      </c>
      <c r="E117" s="39" t="s">
        <v>751</v>
      </c>
    </row>
    <row r="118" spans="1:5" ht="38.25">
      <c r="A118" t="s">
        <v>69</v>
      </c>
      <c r="E118" s="37" t="s">
        <v>293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752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752</v>
      </c>
      <c s="6"/>
      <c s="18" t="s">
        <v>753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755</v>
      </c>
      <c s="26" t="s">
        <v>78</v>
      </c>
      <c s="32" t="s">
        <v>756</v>
      </c>
      <c s="33" t="s">
        <v>541</v>
      </c>
      <c s="34">
        <v>1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78</v>
      </c>
    </row>
    <row r="13" spans="1:5" ht="140.25">
      <c r="A13" s="38" t="s">
        <v>67</v>
      </c>
      <c r="E13" s="39" t="s">
        <v>757</v>
      </c>
    </row>
    <row r="14" spans="1:5" ht="12.75">
      <c r="A14" t="s">
        <v>69</v>
      </c>
      <c r="E14" s="37" t="s">
        <v>612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758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758</v>
      </c>
      <c s="6"/>
      <c s="18" t="s">
        <v>759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364</v>
      </c>
      <c s="31" t="s">
        <v>609</v>
      </c>
      <c s="26" t="s">
        <v>78</v>
      </c>
      <c s="32" t="s">
        <v>610</v>
      </c>
      <c s="33" t="s">
        <v>541</v>
      </c>
      <c s="34">
        <v>1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761</v>
      </c>
    </row>
    <row r="13" spans="1:5" ht="25.5">
      <c r="A13" s="38" t="s">
        <v>67</v>
      </c>
      <c r="E13" s="39" t="s">
        <v>762</v>
      </c>
    </row>
    <row r="14" spans="1:5" ht="12.75">
      <c r="A14" t="s">
        <v>69</v>
      </c>
      <c r="E14" s="37" t="s">
        <v>612</v>
      </c>
    </row>
    <row r="15" spans="1:18" ht="12.75" customHeight="1">
      <c r="A15" s="6" t="s">
        <v>58</v>
      </c>
      <c s="6"/>
      <c s="41" t="s">
        <v>50</v>
      </c>
      <c s="6"/>
      <c s="29" t="s">
        <v>698</v>
      </c>
      <c s="6"/>
      <c s="6"/>
      <c s="6"/>
      <c s="42">
        <f>0+Q15</f>
      </c>
      <c s="6"/>
      <c r="O15">
        <f>0+R15</f>
      </c>
      <c r="Q15">
        <f>0+I16+I20+I24+I28+I32+I36+I40+I44+I48+I52+I56+I60+I64+I68+I72+I76</f>
      </c>
      <c>
        <f>0+O16+O20+O24+O28+O32+O36+O40+O44+O48+O52+O56+O60+O64+O68+O72+O76</f>
      </c>
    </row>
    <row r="16" spans="1:16" ht="12.75">
      <c r="A16" s="26" t="s">
        <v>60</v>
      </c>
      <c s="31" t="s">
        <v>32</v>
      </c>
      <c s="31" t="s">
        <v>763</v>
      </c>
      <c s="26" t="s">
        <v>78</v>
      </c>
      <c s="32" t="s">
        <v>764</v>
      </c>
      <c s="33" t="s">
        <v>317</v>
      </c>
      <c s="34">
        <v>5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78</v>
      </c>
    </row>
    <row r="18" spans="1:5" ht="25.5">
      <c r="A18" s="38" t="s">
        <v>67</v>
      </c>
      <c r="E18" s="39" t="s">
        <v>765</v>
      </c>
    </row>
    <row r="19" spans="1:5" ht="38.25">
      <c r="A19" t="s">
        <v>69</v>
      </c>
      <c r="E19" s="37" t="s">
        <v>766</v>
      </c>
    </row>
    <row r="20" spans="1:16" ht="25.5">
      <c r="A20" s="26" t="s">
        <v>60</v>
      </c>
      <c s="31" t="s">
        <v>39</v>
      </c>
      <c s="31" t="s">
        <v>365</v>
      </c>
      <c s="26" t="s">
        <v>78</v>
      </c>
      <c s="32" t="s">
        <v>366</v>
      </c>
      <c s="33" t="s">
        <v>317</v>
      </c>
      <c s="34">
        <v>93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78</v>
      </c>
    </row>
    <row r="22" spans="1:5" ht="229.5">
      <c r="A22" s="38" t="s">
        <v>67</v>
      </c>
      <c r="E22" s="39" t="s">
        <v>767</v>
      </c>
    </row>
    <row r="23" spans="1:5" ht="25.5">
      <c r="A23" t="s">
        <v>69</v>
      </c>
      <c r="E23" s="37" t="s">
        <v>368</v>
      </c>
    </row>
    <row r="24" spans="1:16" ht="12.75">
      <c r="A24" s="26" t="s">
        <v>60</v>
      </c>
      <c s="31" t="s">
        <v>33</v>
      </c>
      <c s="31" t="s">
        <v>768</v>
      </c>
      <c s="26" t="s">
        <v>78</v>
      </c>
      <c s="32" t="s">
        <v>769</v>
      </c>
      <c s="33" t="s">
        <v>317</v>
      </c>
      <c s="34">
        <v>93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78</v>
      </c>
    </row>
    <row r="26" spans="1:5" ht="229.5">
      <c r="A26" s="38" t="s">
        <v>67</v>
      </c>
      <c r="E26" s="39" t="s">
        <v>770</v>
      </c>
    </row>
    <row r="27" spans="1:5" ht="25.5">
      <c r="A27" t="s">
        <v>69</v>
      </c>
      <c r="E27" s="37" t="s">
        <v>363</v>
      </c>
    </row>
    <row r="28" spans="1:16" ht="12.75">
      <c r="A28" s="26" t="s">
        <v>60</v>
      </c>
      <c s="31" t="s">
        <v>54</v>
      </c>
      <c s="31" t="s">
        <v>771</v>
      </c>
      <c s="26" t="s">
        <v>78</v>
      </c>
      <c s="32" t="s">
        <v>772</v>
      </c>
      <c s="33" t="s">
        <v>773</v>
      </c>
      <c s="34">
        <v>19530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78</v>
      </c>
    </row>
    <row r="30" spans="1:5" ht="63.75">
      <c r="A30" s="38" t="s">
        <v>67</v>
      </c>
      <c r="E30" s="39" t="s">
        <v>774</v>
      </c>
    </row>
    <row r="31" spans="1:5" ht="25.5">
      <c r="A31" t="s">
        <v>69</v>
      </c>
      <c r="E31" s="37" t="s">
        <v>775</v>
      </c>
    </row>
    <row r="32" spans="1:16" ht="12.75">
      <c r="A32" s="26" t="s">
        <v>60</v>
      </c>
      <c s="31" t="s">
        <v>45</v>
      </c>
      <c s="31" t="s">
        <v>776</v>
      </c>
      <c s="26" t="s">
        <v>78</v>
      </c>
      <c s="32" t="s">
        <v>777</v>
      </c>
      <c s="33" t="s">
        <v>317</v>
      </c>
      <c s="34">
        <v>10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78</v>
      </c>
    </row>
    <row r="34" spans="1:5" ht="51">
      <c r="A34" s="38" t="s">
        <v>67</v>
      </c>
      <c r="E34" s="39" t="s">
        <v>778</v>
      </c>
    </row>
    <row r="35" spans="1:5" ht="63.75">
      <c r="A35" t="s">
        <v>69</v>
      </c>
      <c r="E35" s="37" t="s">
        <v>779</v>
      </c>
    </row>
    <row r="36" spans="1:16" ht="12.75">
      <c r="A36" s="26" t="s">
        <v>60</v>
      </c>
      <c s="31" t="s">
        <v>50</v>
      </c>
      <c s="31" t="s">
        <v>780</v>
      </c>
      <c s="26" t="s">
        <v>78</v>
      </c>
      <c s="32" t="s">
        <v>781</v>
      </c>
      <c s="33" t="s">
        <v>317</v>
      </c>
      <c s="34">
        <v>10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78</v>
      </c>
    </row>
    <row r="38" spans="1:5" ht="51">
      <c r="A38" s="38" t="s">
        <v>67</v>
      </c>
      <c r="E38" s="39" t="s">
        <v>778</v>
      </c>
    </row>
    <row r="39" spans="1:5" ht="25.5">
      <c r="A39" t="s">
        <v>69</v>
      </c>
      <c r="E39" s="37" t="s">
        <v>782</v>
      </c>
    </row>
    <row r="40" spans="1:16" ht="12.75">
      <c r="A40" s="26" t="s">
        <v>60</v>
      </c>
      <c s="31" t="s">
        <v>52</v>
      </c>
      <c s="31" t="s">
        <v>783</v>
      </c>
      <c s="26" t="s">
        <v>78</v>
      </c>
      <c s="32" t="s">
        <v>784</v>
      </c>
      <c s="33" t="s">
        <v>773</v>
      </c>
      <c s="34">
        <v>2100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78</v>
      </c>
    </row>
    <row r="42" spans="1:5" ht="63.75">
      <c r="A42" s="38" t="s">
        <v>67</v>
      </c>
      <c r="E42" s="39" t="s">
        <v>785</v>
      </c>
    </row>
    <row r="43" spans="1:5" ht="25.5">
      <c r="A43" t="s">
        <v>69</v>
      </c>
      <c r="E43" s="37" t="s">
        <v>786</v>
      </c>
    </row>
    <row r="44" spans="1:16" ht="12.75">
      <c r="A44" s="26" t="s">
        <v>60</v>
      </c>
      <c s="31" t="s">
        <v>369</v>
      </c>
      <c s="31" t="s">
        <v>787</v>
      </c>
      <c s="26" t="s">
        <v>78</v>
      </c>
      <c s="32" t="s">
        <v>788</v>
      </c>
      <c s="33" t="s">
        <v>317</v>
      </c>
      <c s="34">
        <v>1</v>
      </c>
      <c s="35">
        <v>0</v>
      </c>
      <c s="35">
        <f>ROUND(ROUND(H44,2)*ROUND(G44,3),2)</f>
      </c>
      <c s="33" t="s">
        <v>64</v>
      </c>
      <c r="O44">
        <f>(I44*0)/100</f>
      </c>
      <c t="s">
        <v>37</v>
      </c>
    </row>
    <row r="45" spans="1:5" ht="12.75">
      <c r="A45" s="36" t="s">
        <v>65</v>
      </c>
      <c r="E45" s="37" t="s">
        <v>78</v>
      </c>
    </row>
    <row r="46" spans="1:5" ht="51">
      <c r="A46" s="38" t="s">
        <v>67</v>
      </c>
      <c r="E46" s="39" t="s">
        <v>789</v>
      </c>
    </row>
    <row r="47" spans="1:5" ht="76.5">
      <c r="A47" t="s">
        <v>69</v>
      </c>
      <c r="E47" s="37" t="s">
        <v>790</v>
      </c>
    </row>
    <row r="48" spans="1:16" ht="12.75">
      <c r="A48" s="26" t="s">
        <v>60</v>
      </c>
      <c s="31" t="s">
        <v>649</v>
      </c>
      <c s="31" t="s">
        <v>791</v>
      </c>
      <c s="26" t="s">
        <v>78</v>
      </c>
      <c s="32" t="s">
        <v>792</v>
      </c>
      <c s="33" t="s">
        <v>317</v>
      </c>
      <c s="34">
        <v>1</v>
      </c>
      <c s="35">
        <v>0</v>
      </c>
      <c s="35">
        <f>ROUND(ROUND(H48,2)*ROUND(G48,3),2)</f>
      </c>
      <c s="33" t="s">
        <v>64</v>
      </c>
      <c r="O48">
        <f>(I48*0)/100</f>
      </c>
      <c t="s">
        <v>37</v>
      </c>
    </row>
    <row r="49" spans="1:5" ht="12.75">
      <c r="A49" s="36" t="s">
        <v>65</v>
      </c>
      <c r="E49" s="37" t="s">
        <v>78</v>
      </c>
    </row>
    <row r="50" spans="1:5" ht="51">
      <c r="A50" s="38" t="s">
        <v>67</v>
      </c>
      <c r="E50" s="39" t="s">
        <v>789</v>
      </c>
    </row>
    <row r="51" spans="1:5" ht="25.5">
      <c r="A51" t="s">
        <v>69</v>
      </c>
      <c r="E51" s="37" t="s">
        <v>782</v>
      </c>
    </row>
    <row r="52" spans="1:16" ht="12.75">
      <c r="A52" s="26" t="s">
        <v>60</v>
      </c>
      <c s="31" t="s">
        <v>111</v>
      </c>
      <c s="31" t="s">
        <v>793</v>
      </c>
      <c s="26" t="s">
        <v>78</v>
      </c>
      <c s="32" t="s">
        <v>794</v>
      </c>
      <c s="33" t="s">
        <v>773</v>
      </c>
      <c s="34">
        <v>420</v>
      </c>
      <c s="35">
        <v>0</v>
      </c>
      <c s="35">
        <f>ROUND(ROUND(H52,2)*ROUND(G52,3),2)</f>
      </c>
      <c s="33" t="s">
        <v>64</v>
      </c>
      <c r="O52">
        <f>(I52*0)/100</f>
      </c>
      <c t="s">
        <v>37</v>
      </c>
    </row>
    <row r="53" spans="1:5" ht="12.75">
      <c r="A53" s="36" t="s">
        <v>65</v>
      </c>
      <c r="E53" s="37" t="s">
        <v>78</v>
      </c>
    </row>
    <row r="54" spans="1:5" ht="63.75">
      <c r="A54" s="38" t="s">
        <v>67</v>
      </c>
      <c r="E54" s="39" t="s">
        <v>795</v>
      </c>
    </row>
    <row r="55" spans="1:5" ht="25.5">
      <c r="A55" t="s">
        <v>69</v>
      </c>
      <c r="E55" s="37" t="s">
        <v>786</v>
      </c>
    </row>
    <row r="56" spans="1:16" ht="12.75">
      <c r="A56" s="26" t="s">
        <v>60</v>
      </c>
      <c s="31" t="s">
        <v>158</v>
      </c>
      <c s="31" t="s">
        <v>796</v>
      </c>
      <c s="26" t="s">
        <v>78</v>
      </c>
      <c s="32" t="s">
        <v>797</v>
      </c>
      <c s="33" t="s">
        <v>317</v>
      </c>
      <c s="34">
        <v>2</v>
      </c>
      <c s="35">
        <v>0</v>
      </c>
      <c s="35">
        <f>ROUND(ROUND(H56,2)*ROUND(G56,3),2)</f>
      </c>
      <c s="33" t="s">
        <v>64</v>
      </c>
      <c r="O56">
        <f>(I56*21)/100</f>
      </c>
      <c t="s">
        <v>33</v>
      </c>
    </row>
    <row r="57" spans="1:5" ht="12.75">
      <c r="A57" s="36" t="s">
        <v>65</v>
      </c>
      <c r="E57" s="37" t="s">
        <v>78</v>
      </c>
    </row>
    <row r="58" spans="1:5" ht="51">
      <c r="A58" s="38" t="s">
        <v>67</v>
      </c>
      <c r="E58" s="39" t="s">
        <v>798</v>
      </c>
    </row>
    <row r="59" spans="1:5" ht="25.5">
      <c r="A59" t="s">
        <v>69</v>
      </c>
      <c r="E59" s="37" t="s">
        <v>782</v>
      </c>
    </row>
    <row r="60" spans="1:16" ht="12.75">
      <c r="A60" s="26" t="s">
        <v>60</v>
      </c>
      <c s="31" t="s">
        <v>47</v>
      </c>
      <c s="31" t="s">
        <v>799</v>
      </c>
      <c s="26" t="s">
        <v>78</v>
      </c>
      <c s="32" t="s">
        <v>800</v>
      </c>
      <c s="33" t="s">
        <v>317</v>
      </c>
      <c s="34">
        <v>2</v>
      </c>
      <c s="35">
        <v>0</v>
      </c>
      <c s="35">
        <f>ROUND(ROUND(H60,2)*ROUND(G60,3),2)</f>
      </c>
      <c s="33" t="s">
        <v>64</v>
      </c>
      <c r="O60">
        <f>(I60*21)/100</f>
      </c>
      <c t="s">
        <v>33</v>
      </c>
    </row>
    <row r="61" spans="1:5" ht="12.75">
      <c r="A61" s="36" t="s">
        <v>65</v>
      </c>
      <c r="E61" s="37" t="s">
        <v>78</v>
      </c>
    </row>
    <row r="62" spans="1:5" ht="51">
      <c r="A62" s="38" t="s">
        <v>67</v>
      </c>
      <c r="E62" s="39" t="s">
        <v>798</v>
      </c>
    </row>
    <row r="63" spans="1:5" ht="51">
      <c r="A63" t="s">
        <v>69</v>
      </c>
      <c r="E63" s="37" t="s">
        <v>801</v>
      </c>
    </row>
    <row r="64" spans="1:16" ht="12.75">
      <c r="A64" s="26" t="s">
        <v>60</v>
      </c>
      <c s="31" t="s">
        <v>251</v>
      </c>
      <c s="31" t="s">
        <v>802</v>
      </c>
      <c s="26" t="s">
        <v>78</v>
      </c>
      <c s="32" t="s">
        <v>803</v>
      </c>
      <c s="33" t="s">
        <v>773</v>
      </c>
      <c s="34">
        <v>420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78</v>
      </c>
    </row>
    <row r="66" spans="1:5" ht="63.75">
      <c r="A66" s="38" t="s">
        <v>67</v>
      </c>
      <c r="E66" s="39" t="s">
        <v>804</v>
      </c>
    </row>
    <row r="67" spans="1:5" ht="25.5">
      <c r="A67" t="s">
        <v>69</v>
      </c>
      <c r="E67" s="37" t="s">
        <v>786</v>
      </c>
    </row>
    <row r="68" spans="1:16" ht="12.75">
      <c r="A68" s="26" t="s">
        <v>60</v>
      </c>
      <c s="31" t="s">
        <v>177</v>
      </c>
      <c s="31" t="s">
        <v>805</v>
      </c>
      <c s="26" t="s">
        <v>78</v>
      </c>
      <c s="32" t="s">
        <v>806</v>
      </c>
      <c s="33" t="s">
        <v>317</v>
      </c>
      <c s="34">
        <v>200</v>
      </c>
      <c s="35">
        <v>0</v>
      </c>
      <c s="35">
        <f>ROUND(ROUND(H68,2)*ROUND(G68,3),2)</f>
      </c>
      <c s="33" t="s">
        <v>64</v>
      </c>
      <c r="O68">
        <f>(I68*0)/100</f>
      </c>
      <c t="s">
        <v>37</v>
      </c>
    </row>
    <row r="69" spans="1:5" ht="12.75">
      <c r="A69" s="36" t="s">
        <v>65</v>
      </c>
      <c r="E69" s="37" t="s">
        <v>78</v>
      </c>
    </row>
    <row r="70" spans="1:5" ht="63.75">
      <c r="A70" s="38" t="s">
        <v>67</v>
      </c>
      <c r="E70" s="39" t="s">
        <v>807</v>
      </c>
    </row>
    <row r="71" spans="1:5" ht="51">
      <c r="A71" t="s">
        <v>69</v>
      </c>
      <c r="E71" s="37" t="s">
        <v>801</v>
      </c>
    </row>
    <row r="72" spans="1:16" ht="12.75">
      <c r="A72" s="26" t="s">
        <v>60</v>
      </c>
      <c s="31" t="s">
        <v>469</v>
      </c>
      <c s="31" t="s">
        <v>808</v>
      </c>
      <c s="26" t="s">
        <v>78</v>
      </c>
      <c s="32" t="s">
        <v>809</v>
      </c>
      <c s="33" t="s">
        <v>317</v>
      </c>
      <c s="34">
        <v>200</v>
      </c>
      <c s="35">
        <v>0</v>
      </c>
      <c s="35">
        <f>ROUND(ROUND(H72,2)*ROUND(G72,3),2)</f>
      </c>
      <c s="33" t="s">
        <v>64</v>
      </c>
      <c r="O72">
        <f>(I72*0)/100</f>
      </c>
      <c t="s">
        <v>37</v>
      </c>
    </row>
    <row r="73" spans="1:5" ht="12.75">
      <c r="A73" s="36" t="s">
        <v>65</v>
      </c>
      <c r="E73" s="37" t="s">
        <v>78</v>
      </c>
    </row>
    <row r="74" spans="1:5" ht="63.75">
      <c r="A74" s="38" t="s">
        <v>67</v>
      </c>
      <c r="E74" s="39" t="s">
        <v>807</v>
      </c>
    </row>
    <row r="75" spans="1:5" ht="25.5">
      <c r="A75" t="s">
        <v>69</v>
      </c>
      <c r="E75" s="37" t="s">
        <v>782</v>
      </c>
    </row>
    <row r="76" spans="1:16" ht="12.75">
      <c r="A76" s="26" t="s">
        <v>60</v>
      </c>
      <c s="31" t="s">
        <v>674</v>
      </c>
      <c s="31" t="s">
        <v>810</v>
      </c>
      <c s="26" t="s">
        <v>78</v>
      </c>
      <c s="32" t="s">
        <v>811</v>
      </c>
      <c s="33" t="s">
        <v>773</v>
      </c>
      <c s="34">
        <v>42000</v>
      </c>
      <c s="35">
        <v>0</v>
      </c>
      <c s="35">
        <f>ROUND(ROUND(H76,2)*ROUND(G76,3),2)</f>
      </c>
      <c s="33" t="s">
        <v>64</v>
      </c>
      <c r="O76">
        <f>(I76*0)/100</f>
      </c>
      <c t="s">
        <v>37</v>
      </c>
    </row>
    <row r="77" spans="1:5" ht="12.75">
      <c r="A77" s="36" t="s">
        <v>65</v>
      </c>
      <c r="E77" s="37" t="s">
        <v>78</v>
      </c>
    </row>
    <row r="78" spans="1:5" ht="63.75">
      <c r="A78" s="38" t="s">
        <v>67</v>
      </c>
      <c r="E78" s="39" t="s">
        <v>812</v>
      </c>
    </row>
    <row r="79" spans="1:5" ht="25.5">
      <c r="A79" t="s">
        <v>69</v>
      </c>
      <c r="E79" s="37" t="s">
        <v>786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0+O10+O15+O28+O33+O38+O91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813</v>
      </c>
      <c s="43">
        <f>0+I10+I15+I28+I33+I38+I91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813</v>
      </c>
      <c s="6"/>
      <c s="18" t="s">
        <v>814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816</v>
      </c>
      <c s="33" t="s">
        <v>63</v>
      </c>
      <c s="34">
        <v>1725.12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817</v>
      </c>
    </row>
    <row r="13" spans="1:5" ht="25.5">
      <c r="A13" s="38" t="s">
        <v>67</v>
      </c>
      <c r="E13" s="39" t="s">
        <v>818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380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25.5">
      <c r="A16" s="26" t="s">
        <v>60</v>
      </c>
      <c s="31" t="s">
        <v>33</v>
      </c>
      <c s="31" t="s">
        <v>153</v>
      </c>
      <c s="26" t="s">
        <v>78</v>
      </c>
      <c s="32" t="s">
        <v>819</v>
      </c>
      <c s="33" t="s">
        <v>93</v>
      </c>
      <c s="34">
        <v>862.56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78</v>
      </c>
    </row>
    <row r="18" spans="1:5" ht="89.25">
      <c r="A18" s="38" t="s">
        <v>67</v>
      </c>
      <c r="E18" s="39" t="s">
        <v>820</v>
      </c>
    </row>
    <row r="19" spans="1:5" ht="318.75">
      <c r="A19" t="s">
        <v>69</v>
      </c>
      <c r="E19" s="37" t="s">
        <v>157</v>
      </c>
    </row>
    <row r="20" spans="1:16" ht="12.75">
      <c r="A20" s="26" t="s">
        <v>60</v>
      </c>
      <c s="31" t="s">
        <v>32</v>
      </c>
      <c s="31" t="s">
        <v>418</v>
      </c>
      <c s="26" t="s">
        <v>78</v>
      </c>
      <c s="32" t="s">
        <v>419</v>
      </c>
      <c s="33" t="s">
        <v>93</v>
      </c>
      <c s="34">
        <v>573.045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821</v>
      </c>
    </row>
    <row r="22" spans="1:5" ht="102">
      <c r="A22" s="38" t="s">
        <v>67</v>
      </c>
      <c r="E22" s="39" t="s">
        <v>822</v>
      </c>
    </row>
    <row r="23" spans="1:5" ht="229.5">
      <c r="A23" t="s">
        <v>69</v>
      </c>
      <c r="E23" s="37" t="s">
        <v>421</v>
      </c>
    </row>
    <row r="24" spans="1:16" ht="12.75">
      <c r="A24" s="26" t="s">
        <v>60</v>
      </c>
      <c s="31" t="s">
        <v>43</v>
      </c>
      <c s="31" t="s">
        <v>159</v>
      </c>
      <c s="26" t="s">
        <v>78</v>
      </c>
      <c s="32" t="s">
        <v>160</v>
      </c>
      <c s="33" t="s">
        <v>93</v>
      </c>
      <c s="34">
        <v>235.848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823</v>
      </c>
    </row>
    <row r="26" spans="1:5" ht="102">
      <c r="A26" s="38" t="s">
        <v>67</v>
      </c>
      <c r="E26" s="39" t="s">
        <v>824</v>
      </c>
    </row>
    <row r="27" spans="1:5" ht="293.25">
      <c r="A27" t="s">
        <v>69</v>
      </c>
      <c r="E27" s="37" t="s">
        <v>162</v>
      </c>
    </row>
    <row r="28" spans="1:18" ht="12.75" customHeight="1">
      <c r="A28" s="6" t="s">
        <v>58</v>
      </c>
      <c s="6"/>
      <c s="41" t="s">
        <v>43</v>
      </c>
      <c s="6"/>
      <c s="29" t="s">
        <v>825</v>
      </c>
      <c s="6"/>
      <c s="6"/>
      <c s="6"/>
      <c s="42">
        <f>0+Q28</f>
      </c>
      <c s="6"/>
      <c r="O28">
        <f>0+R28</f>
      </c>
      <c r="Q28">
        <f>0+I29</f>
      </c>
      <c>
        <f>0+O29</f>
      </c>
    </row>
    <row r="29" spans="1:16" ht="12.75">
      <c r="A29" s="26" t="s">
        <v>60</v>
      </c>
      <c s="31" t="s">
        <v>45</v>
      </c>
      <c s="31" t="s">
        <v>434</v>
      </c>
      <c s="26" t="s">
        <v>78</v>
      </c>
      <c s="32" t="s">
        <v>435</v>
      </c>
      <c s="33" t="s">
        <v>93</v>
      </c>
      <c s="34">
        <v>53.91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826</v>
      </c>
    </row>
    <row r="31" spans="1:5" ht="102">
      <c r="A31" s="38" t="s">
        <v>67</v>
      </c>
      <c r="E31" s="39" t="s">
        <v>827</v>
      </c>
    </row>
    <row r="32" spans="1:5" ht="38.25">
      <c r="A32" t="s">
        <v>69</v>
      </c>
      <c r="E32" s="37" t="s">
        <v>191</v>
      </c>
    </row>
    <row r="33" spans="1:18" ht="12.75" customHeight="1">
      <c r="A33" s="6" t="s">
        <v>58</v>
      </c>
      <c s="6"/>
      <c s="41" t="s">
        <v>158</v>
      </c>
      <c s="6"/>
      <c s="29" t="s">
        <v>828</v>
      </c>
      <c s="6"/>
      <c s="6"/>
      <c s="6"/>
      <c s="42">
        <f>0+Q33</f>
      </c>
      <c s="6"/>
      <c r="O33">
        <f>0+R33</f>
      </c>
      <c r="Q33">
        <f>0+I34</f>
      </c>
      <c>
        <f>0+O34</f>
      </c>
    </row>
    <row r="34" spans="1:16" ht="12.75">
      <c r="A34" s="26" t="s">
        <v>60</v>
      </c>
      <c s="31" t="s">
        <v>47</v>
      </c>
      <c s="31" t="s">
        <v>829</v>
      </c>
      <c s="26" t="s">
        <v>78</v>
      </c>
      <c s="32" t="s">
        <v>830</v>
      </c>
      <c s="33" t="s">
        <v>317</v>
      </c>
      <c s="34">
        <v>1</v>
      </c>
      <c s="35">
        <v>0</v>
      </c>
      <c s="35">
        <f>ROUND(ROUND(H34,2)*ROUND(G34,3),2)</f>
      </c>
      <c s="33" t="s">
        <v>64</v>
      </c>
      <c r="O34">
        <f>(I34*21)/100</f>
      </c>
      <c t="s">
        <v>33</v>
      </c>
    </row>
    <row r="35" spans="1:5" ht="12.75">
      <c r="A35" s="36" t="s">
        <v>65</v>
      </c>
      <c r="E35" s="37" t="s">
        <v>78</v>
      </c>
    </row>
    <row r="36" spans="1:5" ht="63.75">
      <c r="A36" s="38" t="s">
        <v>67</v>
      </c>
      <c r="E36" s="39" t="s">
        <v>831</v>
      </c>
    </row>
    <row r="37" spans="1:5" ht="204">
      <c r="A37" t="s">
        <v>69</v>
      </c>
      <c r="E37" s="37" t="s">
        <v>832</v>
      </c>
    </row>
    <row r="38" spans="1:18" ht="12.75" customHeight="1">
      <c r="A38" s="6" t="s">
        <v>58</v>
      </c>
      <c s="6"/>
      <c s="41" t="s">
        <v>251</v>
      </c>
      <c s="6"/>
      <c s="29" t="s">
        <v>255</v>
      </c>
      <c s="6"/>
      <c s="6"/>
      <c s="6"/>
      <c s="42">
        <f>0+Q38</f>
      </c>
      <c s="6"/>
      <c r="O38">
        <f>0+R38</f>
      </c>
      <c r="Q38">
        <f>0+I39+I43+I47+I51+I55+I59+I63+I67+I71+I75+I79+I83+I87</f>
      </c>
      <c>
        <f>0+O39+O43+O47+O51+O55+O59+O63+O67+O71+O75+O79+O83+O87</f>
      </c>
    </row>
    <row r="39" spans="1:16" ht="12.75">
      <c r="A39" s="26" t="s">
        <v>60</v>
      </c>
      <c s="31" t="s">
        <v>158</v>
      </c>
      <c s="31" t="s">
        <v>833</v>
      </c>
      <c s="26" t="s">
        <v>78</v>
      </c>
      <c s="32" t="s">
        <v>834</v>
      </c>
      <c s="33" t="s">
        <v>172</v>
      </c>
      <c s="34">
        <v>2</v>
      </c>
      <c s="35">
        <v>0</v>
      </c>
      <c s="35">
        <f>ROUND(ROUND(H39,2)*ROUND(G39,3),2)</f>
      </c>
      <c s="33" t="s">
        <v>64</v>
      </c>
      <c r="O39">
        <f>(I39*21)/100</f>
      </c>
      <c t="s">
        <v>33</v>
      </c>
    </row>
    <row r="40" spans="1:5" ht="12.75">
      <c r="A40" s="36" t="s">
        <v>65</v>
      </c>
      <c r="E40" s="37" t="s">
        <v>78</v>
      </c>
    </row>
    <row r="41" spans="1:5" ht="63.75">
      <c r="A41" s="38" t="s">
        <v>67</v>
      </c>
      <c r="E41" s="39" t="s">
        <v>835</v>
      </c>
    </row>
    <row r="42" spans="1:5" ht="255">
      <c r="A42" t="s">
        <v>69</v>
      </c>
      <c r="E42" s="37" t="s">
        <v>836</v>
      </c>
    </row>
    <row r="43" spans="1:16" ht="12.75">
      <c r="A43" s="26" t="s">
        <v>60</v>
      </c>
      <c s="31" t="s">
        <v>251</v>
      </c>
      <c s="31" t="s">
        <v>837</v>
      </c>
      <c s="26" t="s">
        <v>78</v>
      </c>
      <c s="32" t="s">
        <v>838</v>
      </c>
      <c s="33" t="s">
        <v>172</v>
      </c>
      <c s="34">
        <v>474</v>
      </c>
      <c s="35">
        <v>0</v>
      </c>
      <c s="35">
        <f>ROUND(ROUND(H43,2)*ROUND(G43,3),2)</f>
      </c>
      <c s="33" t="s">
        <v>64</v>
      </c>
      <c r="O43">
        <f>(I43*21)/100</f>
      </c>
      <c t="s">
        <v>33</v>
      </c>
    </row>
    <row r="44" spans="1:5" ht="12.75">
      <c r="A44" s="36" t="s">
        <v>65</v>
      </c>
      <c r="E44" s="37" t="s">
        <v>839</v>
      </c>
    </row>
    <row r="45" spans="1:5" ht="153">
      <c r="A45" s="38" t="s">
        <v>67</v>
      </c>
      <c r="E45" s="39" t="s">
        <v>840</v>
      </c>
    </row>
    <row r="46" spans="1:5" ht="255">
      <c r="A46" t="s">
        <v>69</v>
      </c>
      <c r="E46" s="37" t="s">
        <v>836</v>
      </c>
    </row>
    <row r="47" spans="1:16" ht="12.75">
      <c r="A47" s="26" t="s">
        <v>60</v>
      </c>
      <c s="31" t="s">
        <v>50</v>
      </c>
      <c s="31" t="s">
        <v>841</v>
      </c>
      <c s="26" t="s">
        <v>78</v>
      </c>
      <c s="32" t="s">
        <v>842</v>
      </c>
      <c s="33" t="s">
        <v>317</v>
      </c>
      <c s="34">
        <v>1</v>
      </c>
      <c s="35">
        <v>0</v>
      </c>
      <c s="35">
        <f>ROUND(ROUND(H47,2)*ROUND(G47,3),2)</f>
      </c>
      <c s="33" t="s">
        <v>64</v>
      </c>
      <c r="O47">
        <f>(I47*21)/100</f>
      </c>
      <c t="s">
        <v>33</v>
      </c>
    </row>
    <row r="48" spans="1:5" ht="12.75">
      <c r="A48" s="36" t="s">
        <v>65</v>
      </c>
      <c r="E48" s="37" t="s">
        <v>78</v>
      </c>
    </row>
    <row r="49" spans="1:5" ht="63.75">
      <c r="A49" s="38" t="s">
        <v>67</v>
      </c>
      <c r="E49" s="39" t="s">
        <v>843</v>
      </c>
    </row>
    <row r="50" spans="1:5" ht="25.5">
      <c r="A50" t="s">
        <v>69</v>
      </c>
      <c r="E50" s="37" t="s">
        <v>844</v>
      </c>
    </row>
    <row r="51" spans="1:16" ht="12.75">
      <c r="A51" s="26" t="s">
        <v>60</v>
      </c>
      <c s="31" t="s">
        <v>52</v>
      </c>
      <c s="31" t="s">
        <v>845</v>
      </c>
      <c s="26" t="s">
        <v>78</v>
      </c>
      <c s="32" t="s">
        <v>846</v>
      </c>
      <c s="33" t="s">
        <v>317</v>
      </c>
      <c s="34">
        <v>1</v>
      </c>
      <c s="35">
        <v>0</v>
      </c>
      <c s="35">
        <f>ROUND(ROUND(H51,2)*ROUND(G51,3),2)</f>
      </c>
      <c s="33" t="s">
        <v>64</v>
      </c>
      <c r="O51">
        <f>(I51*21)/100</f>
      </c>
      <c t="s">
        <v>33</v>
      </c>
    </row>
    <row r="52" spans="1:5" ht="12.75">
      <c r="A52" s="36" t="s">
        <v>65</v>
      </c>
      <c r="E52" s="37" t="s">
        <v>78</v>
      </c>
    </row>
    <row r="53" spans="1:5" ht="63.75">
      <c r="A53" s="38" t="s">
        <v>67</v>
      </c>
      <c r="E53" s="39" t="s">
        <v>843</v>
      </c>
    </row>
    <row r="54" spans="1:5" ht="25.5">
      <c r="A54" t="s">
        <v>69</v>
      </c>
      <c r="E54" s="37" t="s">
        <v>844</v>
      </c>
    </row>
    <row r="55" spans="1:16" ht="12.75">
      <c r="A55" s="26" t="s">
        <v>60</v>
      </c>
      <c s="31" t="s">
        <v>54</v>
      </c>
      <c s="31" t="s">
        <v>847</v>
      </c>
      <c s="26" t="s">
        <v>78</v>
      </c>
      <c s="32" t="s">
        <v>848</v>
      </c>
      <c s="33" t="s">
        <v>317</v>
      </c>
      <c s="34">
        <v>1</v>
      </c>
      <c s="35">
        <v>0</v>
      </c>
      <c s="35">
        <f>ROUND(ROUND(H55,2)*ROUND(G55,3),2)</f>
      </c>
      <c s="33" t="s">
        <v>64</v>
      </c>
      <c r="O55">
        <f>(I55*21)/100</f>
      </c>
      <c t="s">
        <v>33</v>
      </c>
    </row>
    <row r="56" spans="1:5" ht="12.75">
      <c r="A56" s="36" t="s">
        <v>65</v>
      </c>
      <c r="E56" s="37" t="s">
        <v>78</v>
      </c>
    </row>
    <row r="57" spans="1:5" ht="51">
      <c r="A57" s="38" t="s">
        <v>67</v>
      </c>
      <c r="E57" s="39" t="s">
        <v>849</v>
      </c>
    </row>
    <row r="58" spans="1:5" ht="38.25">
      <c r="A58" t="s">
        <v>69</v>
      </c>
      <c r="E58" s="37" t="s">
        <v>850</v>
      </c>
    </row>
    <row r="59" spans="1:16" ht="12.75">
      <c r="A59" s="26" t="s">
        <v>60</v>
      </c>
      <c s="31" t="s">
        <v>207</v>
      </c>
      <c s="31" t="s">
        <v>851</v>
      </c>
      <c s="26" t="s">
        <v>78</v>
      </c>
      <c s="32" t="s">
        <v>852</v>
      </c>
      <c s="33" t="s">
        <v>172</v>
      </c>
      <c s="34">
        <v>474</v>
      </c>
      <c s="35">
        <v>0</v>
      </c>
      <c s="35">
        <f>ROUND(ROUND(H59,2)*ROUND(G59,3),2)</f>
      </c>
      <c s="33" t="s">
        <v>64</v>
      </c>
      <c r="O59">
        <f>(I59*21)/100</f>
      </c>
      <c t="s">
        <v>33</v>
      </c>
    </row>
    <row r="60" spans="1:5" ht="12.75">
      <c r="A60" s="36" t="s">
        <v>65</v>
      </c>
      <c r="E60" s="37" t="s">
        <v>78</v>
      </c>
    </row>
    <row r="61" spans="1:5" ht="89.25">
      <c r="A61" s="38" t="s">
        <v>67</v>
      </c>
      <c r="E61" s="39" t="s">
        <v>853</v>
      </c>
    </row>
    <row r="62" spans="1:5" ht="51">
      <c r="A62" t="s">
        <v>69</v>
      </c>
      <c r="E62" s="37" t="s">
        <v>854</v>
      </c>
    </row>
    <row r="63" spans="1:16" ht="12.75">
      <c r="A63" s="26" t="s">
        <v>60</v>
      </c>
      <c s="31" t="s">
        <v>359</v>
      </c>
      <c s="31" t="s">
        <v>855</v>
      </c>
      <c s="26" t="s">
        <v>78</v>
      </c>
      <c s="32" t="s">
        <v>856</v>
      </c>
      <c s="33" t="s">
        <v>172</v>
      </c>
      <c s="34">
        <v>474</v>
      </c>
      <c s="35">
        <v>0</v>
      </c>
      <c s="35">
        <f>ROUND(ROUND(H63,2)*ROUND(G63,3),2)</f>
      </c>
      <c s="33" t="s">
        <v>64</v>
      </c>
      <c r="O63">
        <f>(I63*21)/100</f>
      </c>
      <c t="s">
        <v>33</v>
      </c>
    </row>
    <row r="64" spans="1:5" ht="12.75">
      <c r="A64" s="36" t="s">
        <v>65</v>
      </c>
      <c r="E64" s="37" t="s">
        <v>78</v>
      </c>
    </row>
    <row r="65" spans="1:5" ht="89.25">
      <c r="A65" s="38" t="s">
        <v>67</v>
      </c>
      <c r="E65" s="39" t="s">
        <v>853</v>
      </c>
    </row>
    <row r="66" spans="1:5" ht="38.25">
      <c r="A66" t="s">
        <v>69</v>
      </c>
      <c r="E66" s="37" t="s">
        <v>850</v>
      </c>
    </row>
    <row r="67" spans="1:16" ht="12.75">
      <c r="A67" s="26" t="s">
        <v>60</v>
      </c>
      <c s="31" t="s">
        <v>364</v>
      </c>
      <c s="31" t="s">
        <v>857</v>
      </c>
      <c s="26" t="s">
        <v>78</v>
      </c>
      <c s="32" t="s">
        <v>858</v>
      </c>
      <c s="33" t="s">
        <v>172</v>
      </c>
      <c s="34">
        <v>2</v>
      </c>
      <c s="35">
        <v>0</v>
      </c>
      <c s="35">
        <f>ROUND(ROUND(H67,2)*ROUND(G67,3),2)</f>
      </c>
      <c s="33" t="s">
        <v>64</v>
      </c>
      <c r="O67">
        <f>(I67*21)/100</f>
      </c>
      <c t="s">
        <v>33</v>
      </c>
    </row>
    <row r="68" spans="1:5" ht="12.75">
      <c r="A68" s="36" t="s">
        <v>65</v>
      </c>
      <c r="E68" s="37" t="s">
        <v>78</v>
      </c>
    </row>
    <row r="69" spans="1:5" ht="38.25">
      <c r="A69" s="38" t="s">
        <v>67</v>
      </c>
      <c r="E69" s="39" t="s">
        <v>859</v>
      </c>
    </row>
    <row r="70" spans="1:5" ht="51">
      <c r="A70" t="s">
        <v>69</v>
      </c>
      <c r="E70" s="37" t="s">
        <v>485</v>
      </c>
    </row>
    <row r="71" spans="1:16" ht="12.75">
      <c r="A71" s="26" t="s">
        <v>60</v>
      </c>
      <c s="31" t="s">
        <v>369</v>
      </c>
      <c s="31" t="s">
        <v>860</v>
      </c>
      <c s="26" t="s">
        <v>78</v>
      </c>
      <c s="32" t="s">
        <v>861</v>
      </c>
      <c s="33" t="s">
        <v>172</v>
      </c>
      <c s="34">
        <v>2</v>
      </c>
      <c s="35">
        <v>0</v>
      </c>
      <c s="35">
        <f>ROUND(ROUND(H71,2)*ROUND(G71,3),2)</f>
      </c>
      <c s="33" t="s">
        <v>64</v>
      </c>
      <c r="O71">
        <f>(I71*21)/100</f>
      </c>
      <c t="s">
        <v>33</v>
      </c>
    </row>
    <row r="72" spans="1:5" ht="12.75">
      <c r="A72" s="36" t="s">
        <v>65</v>
      </c>
      <c r="E72" s="37" t="s">
        <v>78</v>
      </c>
    </row>
    <row r="73" spans="1:5" ht="38.25">
      <c r="A73" s="38" t="s">
        <v>67</v>
      </c>
      <c r="E73" s="39" t="s">
        <v>859</v>
      </c>
    </row>
    <row r="74" spans="1:5" ht="51">
      <c r="A74" t="s">
        <v>69</v>
      </c>
      <c r="E74" s="37" t="s">
        <v>485</v>
      </c>
    </row>
    <row r="75" spans="1:16" ht="12.75">
      <c r="A75" s="26" t="s">
        <v>60</v>
      </c>
      <c s="31" t="s">
        <v>111</v>
      </c>
      <c s="31" t="s">
        <v>862</v>
      </c>
      <c s="26" t="s">
        <v>78</v>
      </c>
      <c s="32" t="s">
        <v>863</v>
      </c>
      <c s="33" t="s">
        <v>172</v>
      </c>
      <c s="34">
        <v>472</v>
      </c>
      <c s="35">
        <v>0</v>
      </c>
      <c s="35">
        <f>ROUND(ROUND(H75,2)*ROUND(G75,3),2)</f>
      </c>
      <c s="33" t="s">
        <v>64</v>
      </c>
      <c r="O75">
        <f>(I75*21)/100</f>
      </c>
      <c t="s">
        <v>33</v>
      </c>
    </row>
    <row r="76" spans="1:5" ht="12.75">
      <c r="A76" s="36" t="s">
        <v>65</v>
      </c>
      <c r="E76" s="37" t="s">
        <v>78</v>
      </c>
    </row>
    <row r="77" spans="1:5" ht="76.5">
      <c r="A77" s="38" t="s">
        <v>67</v>
      </c>
      <c r="E77" s="39" t="s">
        <v>864</v>
      </c>
    </row>
    <row r="78" spans="1:5" ht="51">
      <c r="A78" t="s">
        <v>69</v>
      </c>
      <c r="E78" s="37" t="s">
        <v>485</v>
      </c>
    </row>
    <row r="79" spans="1:16" ht="12.75">
      <c r="A79" s="26" t="s">
        <v>60</v>
      </c>
      <c s="31" t="s">
        <v>649</v>
      </c>
      <c s="31" t="s">
        <v>865</v>
      </c>
      <c s="26" t="s">
        <v>78</v>
      </c>
      <c s="32" t="s">
        <v>866</v>
      </c>
      <c s="33" t="s">
        <v>172</v>
      </c>
      <c s="34">
        <v>472</v>
      </c>
      <c s="35">
        <v>0</v>
      </c>
      <c s="35">
        <f>ROUND(ROUND(H79,2)*ROUND(G79,3),2)</f>
      </c>
      <c s="33" t="s">
        <v>64</v>
      </c>
      <c r="O79">
        <f>(I79*21)/100</f>
      </c>
      <c t="s">
        <v>33</v>
      </c>
    </row>
    <row r="80" spans="1:5" ht="12.75">
      <c r="A80" s="36" t="s">
        <v>65</v>
      </c>
      <c r="E80" s="37" t="s">
        <v>78</v>
      </c>
    </row>
    <row r="81" spans="1:5" ht="76.5">
      <c r="A81" s="38" t="s">
        <v>67</v>
      </c>
      <c r="E81" s="39" t="s">
        <v>864</v>
      </c>
    </row>
    <row r="82" spans="1:5" ht="51">
      <c r="A82" t="s">
        <v>69</v>
      </c>
      <c r="E82" s="37" t="s">
        <v>485</v>
      </c>
    </row>
    <row r="83" spans="1:16" ht="12.75">
      <c r="A83" s="26" t="s">
        <v>60</v>
      </c>
      <c s="31" t="s">
        <v>177</v>
      </c>
      <c s="31" t="s">
        <v>867</v>
      </c>
      <c s="26" t="s">
        <v>78</v>
      </c>
      <c s="32" t="s">
        <v>868</v>
      </c>
      <c s="33" t="s">
        <v>172</v>
      </c>
      <c s="34">
        <v>2</v>
      </c>
      <c s="35">
        <v>0</v>
      </c>
      <c s="35">
        <f>ROUND(ROUND(H83,2)*ROUND(G83,3),2)</f>
      </c>
      <c s="33" t="s">
        <v>64</v>
      </c>
      <c r="O83">
        <f>(I83*21)/100</f>
      </c>
      <c t="s">
        <v>33</v>
      </c>
    </row>
    <row r="84" spans="1:5" ht="12.75">
      <c r="A84" s="36" t="s">
        <v>65</v>
      </c>
      <c r="E84" s="37" t="s">
        <v>78</v>
      </c>
    </row>
    <row r="85" spans="1:5" ht="38.25">
      <c r="A85" s="38" t="s">
        <v>67</v>
      </c>
      <c r="E85" s="39" t="s">
        <v>859</v>
      </c>
    </row>
    <row r="86" spans="1:5" ht="25.5">
      <c r="A86" t="s">
        <v>69</v>
      </c>
      <c r="E86" s="37" t="s">
        <v>869</v>
      </c>
    </row>
    <row r="87" spans="1:16" ht="12.75">
      <c r="A87" s="26" t="s">
        <v>60</v>
      </c>
      <c s="31" t="s">
        <v>674</v>
      </c>
      <c s="31" t="s">
        <v>870</v>
      </c>
      <c s="26" t="s">
        <v>78</v>
      </c>
      <c s="32" t="s">
        <v>871</v>
      </c>
      <c s="33" t="s">
        <v>172</v>
      </c>
      <c s="34">
        <v>474</v>
      </c>
      <c s="35">
        <v>0</v>
      </c>
      <c s="35">
        <f>ROUND(ROUND(H87,2)*ROUND(G87,3),2)</f>
      </c>
      <c s="33" t="s">
        <v>64</v>
      </c>
      <c r="O87">
        <f>(I87*21)/100</f>
      </c>
      <c t="s">
        <v>33</v>
      </c>
    </row>
    <row r="88" spans="1:5" ht="12.75">
      <c r="A88" s="36" t="s">
        <v>65</v>
      </c>
      <c r="E88" s="37" t="s">
        <v>78</v>
      </c>
    </row>
    <row r="89" spans="1:5" ht="76.5">
      <c r="A89" s="38" t="s">
        <v>67</v>
      </c>
      <c r="E89" s="39" t="s">
        <v>872</v>
      </c>
    </row>
    <row r="90" spans="1:5" ht="25.5">
      <c r="A90" t="s">
        <v>69</v>
      </c>
      <c r="E90" s="37" t="s">
        <v>869</v>
      </c>
    </row>
    <row r="91" spans="1:18" ht="12.75" customHeight="1">
      <c r="A91" s="6" t="s">
        <v>58</v>
      </c>
      <c s="6"/>
      <c s="41" t="s">
        <v>50</v>
      </c>
      <c s="6"/>
      <c s="29" t="s">
        <v>698</v>
      </c>
      <c s="6"/>
      <c s="6"/>
      <c s="6"/>
      <c s="42">
        <f>0+Q91</f>
      </c>
      <c s="6"/>
      <c r="O91">
        <f>0+R91</f>
      </c>
      <c r="Q91">
        <f>0+I92</f>
      </c>
      <c>
        <f>0+O92</f>
      </c>
    </row>
    <row r="92" spans="1:16" ht="12.75">
      <c r="A92" s="26" t="s">
        <v>60</v>
      </c>
      <c s="31" t="s">
        <v>469</v>
      </c>
      <c s="31" t="s">
        <v>873</v>
      </c>
      <c s="26" t="s">
        <v>78</v>
      </c>
      <c s="32" t="s">
        <v>874</v>
      </c>
      <c s="33" t="s">
        <v>172</v>
      </c>
      <c s="34">
        <v>474</v>
      </c>
      <c s="35">
        <v>0</v>
      </c>
      <c s="35">
        <f>ROUND(ROUND(H92,2)*ROUND(G92,3),2)</f>
      </c>
      <c s="33" t="s">
        <v>64</v>
      </c>
      <c r="O92">
        <f>(I92*21)/100</f>
      </c>
      <c t="s">
        <v>33</v>
      </c>
    </row>
    <row r="93" spans="1:5" ht="12.75">
      <c r="A93" s="36" t="s">
        <v>65</v>
      </c>
      <c r="E93" s="37" t="s">
        <v>78</v>
      </c>
    </row>
    <row r="94" spans="1:5" ht="127.5">
      <c r="A94" s="38" t="s">
        <v>67</v>
      </c>
      <c r="E94" s="39" t="s">
        <v>875</v>
      </c>
    </row>
    <row r="95" spans="1:5" ht="51">
      <c r="A95" t="s">
        <v>69</v>
      </c>
      <c r="E95" s="37" t="s">
        <v>876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877</v>
      </c>
      <c s="1"/>
      <c s="14" t="s">
        <v>878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601</v>
      </c>
      <c s="6"/>
      <c s="18" t="s">
        <v>879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0+I10+I14+I18+I22</f>
      </c>
      <c>
        <f>0+O10+O14+O18+O22</f>
      </c>
    </row>
    <row r="10" spans="1:16" ht="12.75">
      <c r="A10" s="26" t="s">
        <v>60</v>
      </c>
      <c s="31" t="s">
        <v>39</v>
      </c>
      <c s="31" t="s">
        <v>881</v>
      </c>
      <c s="26" t="s">
        <v>78</v>
      </c>
      <c s="32" t="s">
        <v>882</v>
      </c>
      <c s="33" t="s">
        <v>541</v>
      </c>
      <c s="34">
        <v>1</v>
      </c>
      <c s="35">
        <v>0</v>
      </c>
      <c s="35">
        <f>ROUND(ROUND(H10,2)*ROUND(G10,3),2)</f>
      </c>
      <c s="33" t="s">
        <v>64</v>
      </c>
      <c r="O10">
        <f>(I10*21)/100</f>
      </c>
      <c t="s">
        <v>33</v>
      </c>
    </row>
    <row r="11" spans="1:5" ht="12.75">
      <c r="A11" s="36" t="s">
        <v>65</v>
      </c>
      <c r="E11" s="37" t="s">
        <v>78</v>
      </c>
    </row>
    <row r="12" spans="1:5" ht="12.75">
      <c r="A12" s="38" t="s">
        <v>67</v>
      </c>
      <c r="E12" s="39" t="s">
        <v>625</v>
      </c>
    </row>
    <row r="13" spans="1:5" ht="12.75">
      <c r="A13" t="s">
        <v>69</v>
      </c>
      <c r="E13" s="37" t="s">
        <v>883</v>
      </c>
    </row>
    <row r="14" spans="1:16" ht="12.75">
      <c r="A14" s="26" t="s">
        <v>60</v>
      </c>
      <c s="31" t="s">
        <v>32</v>
      </c>
      <c s="31" t="s">
        <v>884</v>
      </c>
      <c s="26" t="s">
        <v>78</v>
      </c>
      <c s="32" t="s">
        <v>885</v>
      </c>
      <c s="33" t="s">
        <v>541</v>
      </c>
      <c s="34">
        <v>1</v>
      </c>
      <c s="35">
        <v>0</v>
      </c>
      <c s="35">
        <f>ROUND(ROUND(H14,2)*ROUND(G14,3),2)</f>
      </c>
      <c s="33" t="s">
        <v>64</v>
      </c>
      <c r="O14">
        <f>(I14*0)/100</f>
      </c>
      <c t="s">
        <v>37</v>
      </c>
    </row>
    <row r="15" spans="1:5" ht="12.75">
      <c r="A15" s="36" t="s">
        <v>65</v>
      </c>
      <c r="E15" s="37" t="s">
        <v>78</v>
      </c>
    </row>
    <row r="16" spans="1:5" ht="114.75">
      <c r="A16" s="38" t="s">
        <v>67</v>
      </c>
      <c r="E16" s="39" t="s">
        <v>886</v>
      </c>
    </row>
    <row r="17" spans="1:5" ht="12.75">
      <c r="A17" t="s">
        <v>69</v>
      </c>
      <c r="E17" s="37" t="s">
        <v>887</v>
      </c>
    </row>
    <row r="18" spans="1:16" ht="12.75">
      <c r="A18" s="26" t="s">
        <v>60</v>
      </c>
      <c s="31" t="s">
        <v>43</v>
      </c>
      <c s="31" t="s">
        <v>888</v>
      </c>
      <c s="26" t="s">
        <v>315</v>
      </c>
      <c s="32" t="s">
        <v>889</v>
      </c>
      <c s="33" t="s">
        <v>541</v>
      </c>
      <c s="34">
        <v>1</v>
      </c>
      <c s="35">
        <v>0</v>
      </c>
      <c s="35">
        <f>ROUND(ROUND(H18,2)*ROUND(G18,3),2)</f>
      </c>
      <c s="33" t="s">
        <v>64</v>
      </c>
      <c r="O18">
        <f>(I18*0)/100</f>
      </c>
      <c t="s">
        <v>37</v>
      </c>
    </row>
    <row r="19" spans="1:5" ht="12.75">
      <c r="A19" s="36" t="s">
        <v>65</v>
      </c>
      <c r="E19" s="37" t="s">
        <v>78</v>
      </c>
    </row>
    <row r="20" spans="1:5" ht="25.5">
      <c r="A20" s="38" t="s">
        <v>67</v>
      </c>
      <c r="E20" s="39" t="s">
        <v>890</v>
      </c>
    </row>
    <row r="21" spans="1:5" ht="12.75">
      <c r="A21" t="s">
        <v>69</v>
      </c>
      <c r="E21" s="37" t="s">
        <v>612</v>
      </c>
    </row>
    <row r="22" spans="1:16" ht="12.75">
      <c r="A22" s="26" t="s">
        <v>60</v>
      </c>
      <c s="31" t="s">
        <v>33</v>
      </c>
      <c s="31" t="s">
        <v>891</v>
      </c>
      <c s="26" t="s">
        <v>78</v>
      </c>
      <c s="32" t="s">
        <v>892</v>
      </c>
      <c s="33" t="s">
        <v>541</v>
      </c>
      <c s="34">
        <v>1</v>
      </c>
      <c s="35">
        <v>0</v>
      </c>
      <c s="35">
        <f>ROUND(ROUND(H22,2)*ROUND(G22,3),2)</f>
      </c>
      <c s="33" t="s">
        <v>64</v>
      </c>
      <c r="O22">
        <f>(I22*21)/100</f>
      </c>
      <c t="s">
        <v>33</v>
      </c>
    </row>
    <row r="23" spans="1:5" ht="12.75">
      <c r="A23" s="36" t="s">
        <v>65</v>
      </c>
      <c r="E23" s="37" t="s">
        <v>78</v>
      </c>
    </row>
    <row r="24" spans="1:5" ht="25.5">
      <c r="A24" s="38" t="s">
        <v>67</v>
      </c>
      <c r="E24" s="39" t="s">
        <v>607</v>
      </c>
    </row>
    <row r="25" spans="1:5" ht="25.5">
      <c r="A25" t="s">
        <v>69</v>
      </c>
      <c r="E25" s="37" t="s">
        <v>893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0+O9+O22+O43+O60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894</v>
      </c>
      <c s="43">
        <f>0+I9+I22+I43+I60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877</v>
      </c>
      <c s="1"/>
      <c s="14" t="s">
        <v>878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894</v>
      </c>
      <c s="6"/>
      <c s="18" t="s">
        <v>895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433</v>
      </c>
      <c s="31" t="s">
        <v>61</v>
      </c>
      <c s="26" t="s">
        <v>39</v>
      </c>
      <c s="32" t="s">
        <v>62</v>
      </c>
      <c s="33" t="s">
        <v>63</v>
      </c>
      <c s="34">
        <v>25.4</v>
      </c>
      <c s="35">
        <v>0</v>
      </c>
      <c s="35">
        <f>ROUND(ROUND(H10,2)*ROUND(G10,3),2)</f>
      </c>
      <c s="33" t="s">
        <v>64</v>
      </c>
      <c r="O10">
        <f>(I10*21)/100</f>
      </c>
      <c t="s">
        <v>33</v>
      </c>
    </row>
    <row r="11" spans="1:5" ht="38.25">
      <c r="A11" s="36" t="s">
        <v>65</v>
      </c>
      <c r="E11" s="37" t="s">
        <v>66</v>
      </c>
    </row>
    <row r="12" spans="1:5" ht="51">
      <c r="A12" s="38" t="s">
        <v>67</v>
      </c>
      <c r="E12" s="39" t="s">
        <v>897</v>
      </c>
    </row>
    <row r="13" spans="1:5" ht="25.5">
      <c r="A13" t="s">
        <v>69</v>
      </c>
      <c r="E13" s="37" t="s">
        <v>70</v>
      </c>
    </row>
    <row r="14" spans="1:16" ht="12.75">
      <c r="A14" s="26" t="s">
        <v>60</v>
      </c>
      <c s="31" t="s">
        <v>33</v>
      </c>
      <c s="31" t="s">
        <v>61</v>
      </c>
      <c s="26" t="s">
        <v>33</v>
      </c>
      <c s="32" t="s">
        <v>62</v>
      </c>
      <c s="33" t="s">
        <v>63</v>
      </c>
      <c s="34">
        <v>19.09</v>
      </c>
      <c s="35">
        <v>0</v>
      </c>
      <c s="35">
        <f>ROUND(ROUND(H14,2)*ROUND(G14,3),2)</f>
      </c>
      <c s="33" t="s">
        <v>64</v>
      </c>
      <c r="O14">
        <f>(I14*21)/100</f>
      </c>
      <c t="s">
        <v>33</v>
      </c>
    </row>
    <row r="15" spans="1:5" ht="38.25">
      <c r="A15" s="36" t="s">
        <v>65</v>
      </c>
      <c r="E15" s="37" t="s">
        <v>71</v>
      </c>
    </row>
    <row r="16" spans="1:5" ht="89.25">
      <c r="A16" s="38" t="s">
        <v>67</v>
      </c>
      <c r="E16" s="39" t="s">
        <v>898</v>
      </c>
    </row>
    <row r="17" spans="1:5" ht="25.5">
      <c r="A17" t="s">
        <v>69</v>
      </c>
      <c r="E17" s="37" t="s">
        <v>70</v>
      </c>
    </row>
    <row r="18" spans="1:16" ht="12.75">
      <c r="A18" s="26" t="s">
        <v>60</v>
      </c>
      <c s="31" t="s">
        <v>32</v>
      </c>
      <c s="31" t="s">
        <v>61</v>
      </c>
      <c s="26" t="s">
        <v>32</v>
      </c>
      <c s="32" t="s">
        <v>62</v>
      </c>
      <c s="33" t="s">
        <v>63</v>
      </c>
      <c s="34">
        <v>10.56</v>
      </c>
      <c s="35">
        <v>0</v>
      </c>
      <c s="35">
        <f>ROUND(ROUND(H18,2)*ROUND(G18,3),2)</f>
      </c>
      <c s="33" t="s">
        <v>64</v>
      </c>
      <c r="O18">
        <f>(I18*21)/100</f>
      </c>
      <c t="s">
        <v>33</v>
      </c>
    </row>
    <row r="19" spans="1:5" ht="38.25">
      <c r="A19" s="36" t="s">
        <v>65</v>
      </c>
      <c r="E19" s="37" t="s">
        <v>73</v>
      </c>
    </row>
    <row r="20" spans="1:5" ht="76.5">
      <c r="A20" s="38" t="s">
        <v>67</v>
      </c>
      <c r="E20" s="39" t="s">
        <v>899</v>
      </c>
    </row>
    <row r="21" spans="1:5" ht="25.5">
      <c r="A21" t="s">
        <v>69</v>
      </c>
      <c r="E21" s="37" t="s">
        <v>70</v>
      </c>
    </row>
    <row r="22" spans="1:18" ht="12.75" customHeight="1">
      <c r="A22" s="6" t="s">
        <v>58</v>
      </c>
      <c s="6"/>
      <c s="41" t="s">
        <v>39</v>
      </c>
      <c s="6"/>
      <c s="29" t="s">
        <v>380</v>
      </c>
      <c s="6"/>
      <c s="6"/>
      <c s="6"/>
      <c s="42">
        <f>0+Q22</f>
      </c>
      <c s="6"/>
      <c r="O22">
        <f>0+R22</f>
      </c>
      <c r="Q22">
        <f>0+I23+I27+I31+I35+I39</f>
      </c>
      <c>
        <f>0+O23+O27+O31+O35+O39</f>
      </c>
    </row>
    <row r="23" spans="1:16" ht="12.75">
      <c r="A23" s="26" t="s">
        <v>60</v>
      </c>
      <c s="31" t="s">
        <v>197</v>
      </c>
      <c s="31" t="s">
        <v>900</v>
      </c>
      <c s="26" t="s">
        <v>78</v>
      </c>
      <c s="32" t="s">
        <v>901</v>
      </c>
      <c s="33" t="s">
        <v>93</v>
      </c>
      <c s="34">
        <v>4.4</v>
      </c>
      <c s="35">
        <v>0</v>
      </c>
      <c s="35">
        <f>ROUND(ROUND(H23,2)*ROUND(G23,3),2)</f>
      </c>
      <c s="33" t="s">
        <v>64</v>
      </c>
      <c r="O23">
        <f>(I23*21)/100</f>
      </c>
      <c t="s">
        <v>33</v>
      </c>
    </row>
    <row r="24" spans="1:5" ht="12.75">
      <c r="A24" s="36" t="s">
        <v>65</v>
      </c>
      <c r="E24" s="37" t="s">
        <v>78</v>
      </c>
    </row>
    <row r="25" spans="1:5" ht="63.75">
      <c r="A25" s="38" t="s">
        <v>67</v>
      </c>
      <c r="E25" s="39" t="s">
        <v>902</v>
      </c>
    </row>
    <row r="26" spans="1:5" ht="63.75">
      <c r="A26" t="s">
        <v>69</v>
      </c>
      <c r="E26" s="37" t="s">
        <v>95</v>
      </c>
    </row>
    <row r="27" spans="1:16" ht="12.75">
      <c r="A27" s="26" t="s">
        <v>60</v>
      </c>
      <c s="31" t="s">
        <v>202</v>
      </c>
      <c s="31" t="s">
        <v>720</v>
      </c>
      <c s="26" t="s">
        <v>78</v>
      </c>
      <c s="32" t="s">
        <v>721</v>
      </c>
      <c s="33" t="s">
        <v>93</v>
      </c>
      <c s="34">
        <v>8.3</v>
      </c>
      <c s="35">
        <v>0</v>
      </c>
      <c s="35">
        <f>ROUND(ROUND(H27,2)*ROUND(G27,3),2)</f>
      </c>
      <c s="33" t="s">
        <v>64</v>
      </c>
      <c r="O27">
        <f>(I27*0)/100</f>
      </c>
      <c t="s">
        <v>37</v>
      </c>
    </row>
    <row r="28" spans="1:5" ht="12.75">
      <c r="A28" s="36" t="s">
        <v>65</v>
      </c>
      <c r="E28" s="37" t="s">
        <v>78</v>
      </c>
    </row>
    <row r="29" spans="1:5" ht="76.5">
      <c r="A29" s="38" t="s">
        <v>67</v>
      </c>
      <c r="E29" s="39" t="s">
        <v>903</v>
      </c>
    </row>
    <row r="30" spans="1:5" ht="63.75">
      <c r="A30" t="s">
        <v>69</v>
      </c>
      <c r="E30" s="37" t="s">
        <v>95</v>
      </c>
    </row>
    <row r="31" spans="1:16" ht="12.75">
      <c r="A31" s="26" t="s">
        <v>60</v>
      </c>
      <c s="31" t="s">
        <v>177</v>
      </c>
      <c s="31" t="s">
        <v>150</v>
      </c>
      <c s="26" t="s">
        <v>78</v>
      </c>
      <c s="32" t="s">
        <v>151</v>
      </c>
      <c s="33" t="s">
        <v>93</v>
      </c>
      <c s="34">
        <v>25.4</v>
      </c>
      <c s="35">
        <v>0</v>
      </c>
      <c s="35">
        <f>ROUND(ROUND(H31,2)*ROUND(G31,3),2)</f>
      </c>
      <c s="33" t="s">
        <v>64</v>
      </c>
      <c r="O31">
        <f>(I31*21)/100</f>
      </c>
      <c t="s">
        <v>33</v>
      </c>
    </row>
    <row r="32" spans="1:5" ht="12.75">
      <c r="A32" s="36" t="s">
        <v>65</v>
      </c>
      <c r="E32" s="37" t="s">
        <v>78</v>
      </c>
    </row>
    <row r="33" spans="1:5" ht="114.75">
      <c r="A33" s="38" t="s">
        <v>67</v>
      </c>
      <c r="E33" s="39" t="s">
        <v>904</v>
      </c>
    </row>
    <row r="34" spans="1:5" ht="369.75">
      <c r="A34" t="s">
        <v>69</v>
      </c>
      <c r="E34" s="37" t="s">
        <v>115</v>
      </c>
    </row>
    <row r="35" spans="1:16" ht="12.75">
      <c r="A35" s="26" t="s">
        <v>60</v>
      </c>
      <c s="31" t="s">
        <v>674</v>
      </c>
      <c s="31" t="s">
        <v>122</v>
      </c>
      <c s="26" t="s">
        <v>78</v>
      </c>
      <c s="32" t="s">
        <v>123</v>
      </c>
      <c s="33" t="s">
        <v>93</v>
      </c>
      <c s="34">
        <v>62.8</v>
      </c>
      <c s="35">
        <v>0</v>
      </c>
      <c s="35">
        <f>ROUND(ROUND(H35,2)*ROUND(G35,3),2)</f>
      </c>
      <c s="33" t="s">
        <v>64</v>
      </c>
      <c r="O35">
        <f>(I35*21)/100</f>
      </c>
      <c t="s">
        <v>33</v>
      </c>
    </row>
    <row r="36" spans="1:5" ht="12.75">
      <c r="A36" s="36" t="s">
        <v>65</v>
      </c>
      <c r="E36" s="37" t="s">
        <v>78</v>
      </c>
    </row>
    <row r="37" spans="1:5" ht="127.5">
      <c r="A37" s="38" t="s">
        <v>67</v>
      </c>
      <c r="E37" s="39" t="s">
        <v>905</v>
      </c>
    </row>
    <row r="38" spans="1:5" ht="280.5">
      <c r="A38" t="s">
        <v>69</v>
      </c>
      <c r="E38" s="37" t="s">
        <v>125</v>
      </c>
    </row>
    <row r="39" spans="1:16" ht="12.75">
      <c r="A39" s="26" t="s">
        <v>60</v>
      </c>
      <c s="31" t="s">
        <v>469</v>
      </c>
      <c s="31" t="s">
        <v>132</v>
      </c>
      <c s="26" t="s">
        <v>78</v>
      </c>
      <c s="32" t="s">
        <v>133</v>
      </c>
      <c s="33" t="s">
        <v>88</v>
      </c>
      <c s="34">
        <v>120</v>
      </c>
      <c s="35">
        <v>0</v>
      </c>
      <c s="35">
        <f>ROUND(ROUND(H39,2)*ROUND(G39,3),2)</f>
      </c>
      <c s="33" t="s">
        <v>64</v>
      </c>
      <c r="O39">
        <f>(I39*21)/100</f>
      </c>
      <c t="s">
        <v>33</v>
      </c>
    </row>
    <row r="40" spans="1:5" ht="12.75">
      <c r="A40" s="36" t="s">
        <v>65</v>
      </c>
      <c r="E40" s="37" t="s">
        <v>78</v>
      </c>
    </row>
    <row r="41" spans="1:5" ht="89.25">
      <c r="A41" s="38" t="s">
        <v>67</v>
      </c>
      <c r="E41" s="39" t="s">
        <v>906</v>
      </c>
    </row>
    <row r="42" spans="1:5" ht="25.5">
      <c r="A42" t="s">
        <v>69</v>
      </c>
      <c r="E42" s="37" t="s">
        <v>135</v>
      </c>
    </row>
    <row r="43" spans="1:18" ht="12.75" customHeight="1">
      <c r="A43" s="6" t="s">
        <v>58</v>
      </c>
      <c s="6"/>
      <c s="41" t="s">
        <v>45</v>
      </c>
      <c s="6"/>
      <c s="29" t="s">
        <v>35</v>
      </c>
      <c s="6"/>
      <c s="6"/>
      <c s="6"/>
      <c s="42">
        <f>0+Q43</f>
      </c>
      <c s="6"/>
      <c r="O43">
        <f>0+R43</f>
      </c>
      <c r="Q43">
        <f>0+I44+I48+I52+I56</f>
      </c>
      <c>
        <f>0+O44+O48+O52+O56</f>
      </c>
    </row>
    <row r="44" spans="1:16" ht="12.75">
      <c r="A44" s="26" t="s">
        <v>60</v>
      </c>
      <c s="31" t="s">
        <v>251</v>
      </c>
      <c s="31" t="s">
        <v>677</v>
      </c>
      <c s="26" t="s">
        <v>78</v>
      </c>
      <c s="32" t="s">
        <v>678</v>
      </c>
      <c s="33" t="s">
        <v>88</v>
      </c>
      <c s="34">
        <v>127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78</v>
      </c>
    </row>
    <row r="46" spans="1:5" ht="153">
      <c r="A46" s="38" t="s">
        <v>67</v>
      </c>
      <c r="E46" s="39" t="s">
        <v>907</v>
      </c>
    </row>
    <row r="47" spans="1:5" ht="51">
      <c r="A47" t="s">
        <v>69</v>
      </c>
      <c r="E47" s="37" t="s">
        <v>215</v>
      </c>
    </row>
    <row r="48" spans="1:16" ht="12.75">
      <c r="A48" s="26" t="s">
        <v>60</v>
      </c>
      <c s="31" t="s">
        <v>50</v>
      </c>
      <c s="31" t="s">
        <v>908</v>
      </c>
      <c s="26" t="s">
        <v>78</v>
      </c>
      <c s="32" t="s">
        <v>909</v>
      </c>
      <c s="33" t="s">
        <v>88</v>
      </c>
      <c s="34">
        <v>115.1</v>
      </c>
      <c s="35">
        <v>0</v>
      </c>
      <c s="35">
        <f>ROUND(ROUND(H48,2)*ROUND(G48,3),2)</f>
      </c>
      <c s="33" t="s">
        <v>64</v>
      </c>
      <c r="O48">
        <f>(I48*21)/100</f>
      </c>
      <c t="s">
        <v>33</v>
      </c>
    </row>
    <row r="49" spans="1:5" ht="12.75">
      <c r="A49" s="36" t="s">
        <v>65</v>
      </c>
      <c r="E49" s="37" t="s">
        <v>78</v>
      </c>
    </row>
    <row r="50" spans="1:5" ht="114.75">
      <c r="A50" s="38" t="s">
        <v>67</v>
      </c>
      <c r="E50" s="39" t="s">
        <v>910</v>
      </c>
    </row>
    <row r="51" spans="1:5" ht="153">
      <c r="A51" t="s">
        <v>69</v>
      </c>
      <c r="E51" s="37" t="s">
        <v>742</v>
      </c>
    </row>
    <row r="52" spans="1:16" ht="12.75">
      <c r="A52" s="26" t="s">
        <v>60</v>
      </c>
      <c s="31" t="s">
        <v>52</v>
      </c>
      <c s="31" t="s">
        <v>911</v>
      </c>
      <c s="26" t="s">
        <v>78</v>
      </c>
      <c s="32" t="s">
        <v>912</v>
      </c>
      <c s="33" t="s">
        <v>88</v>
      </c>
      <c s="34">
        <v>11.9</v>
      </c>
      <c s="35">
        <v>0</v>
      </c>
      <c s="35">
        <f>ROUND(ROUND(H52,2)*ROUND(G52,3),2)</f>
      </c>
      <c s="33" t="s">
        <v>64</v>
      </c>
      <c r="O52">
        <f>(I52*21)/100</f>
      </c>
      <c t="s">
        <v>33</v>
      </c>
    </row>
    <row r="53" spans="1:5" ht="12.75">
      <c r="A53" s="36" t="s">
        <v>65</v>
      </c>
      <c r="E53" s="37" t="s">
        <v>78</v>
      </c>
    </row>
    <row r="54" spans="1:5" ht="127.5">
      <c r="A54" s="38" t="s">
        <v>67</v>
      </c>
      <c r="E54" s="39" t="s">
        <v>913</v>
      </c>
    </row>
    <row r="55" spans="1:5" ht="153">
      <c r="A55" t="s">
        <v>69</v>
      </c>
      <c r="E55" s="37" t="s">
        <v>742</v>
      </c>
    </row>
    <row r="56" spans="1:16" ht="25.5">
      <c r="A56" s="26" t="s">
        <v>60</v>
      </c>
      <c s="31" t="s">
        <v>54</v>
      </c>
      <c s="31" t="s">
        <v>914</v>
      </c>
      <c s="26" t="s">
        <v>78</v>
      </c>
      <c s="32" t="s">
        <v>915</v>
      </c>
      <c s="33" t="s">
        <v>88</v>
      </c>
      <c s="34">
        <v>3.88</v>
      </c>
      <c s="35">
        <v>0</v>
      </c>
      <c s="35">
        <f>ROUND(ROUND(H56,2)*ROUND(G56,3),2)</f>
      </c>
      <c s="33" t="s">
        <v>64</v>
      </c>
      <c r="O56">
        <f>(I56*21)/100</f>
      </c>
      <c t="s">
        <v>33</v>
      </c>
    </row>
    <row r="57" spans="1:5" ht="12.75">
      <c r="A57" s="36" t="s">
        <v>65</v>
      </c>
      <c r="E57" s="37" t="s">
        <v>78</v>
      </c>
    </row>
    <row r="58" spans="1:5" ht="114.75">
      <c r="A58" s="38" t="s">
        <v>67</v>
      </c>
      <c r="E58" s="39" t="s">
        <v>916</v>
      </c>
    </row>
    <row r="59" spans="1:5" ht="153">
      <c r="A59" t="s">
        <v>69</v>
      </c>
      <c r="E59" s="37" t="s">
        <v>742</v>
      </c>
    </row>
    <row r="60" spans="1:18" ht="12.75" customHeight="1">
      <c r="A60" s="6" t="s">
        <v>58</v>
      </c>
      <c s="6"/>
      <c s="41" t="s">
        <v>50</v>
      </c>
      <c s="6"/>
      <c s="29" t="s">
        <v>698</v>
      </c>
      <c s="6"/>
      <c s="6"/>
      <c s="6"/>
      <c s="42">
        <f>0+Q60</f>
      </c>
      <c s="6"/>
      <c r="O60">
        <f>0+R60</f>
      </c>
      <c r="Q60">
        <f>0+I61+I65</f>
      </c>
      <c>
        <f>0+O61+O65</f>
      </c>
    </row>
    <row r="61" spans="1:16" ht="12.75">
      <c r="A61" s="26" t="s">
        <v>60</v>
      </c>
      <c s="31" t="s">
        <v>207</v>
      </c>
      <c s="31" t="s">
        <v>917</v>
      </c>
      <c s="26" t="s">
        <v>78</v>
      </c>
      <c s="32" t="s">
        <v>918</v>
      </c>
      <c s="33" t="s">
        <v>172</v>
      </c>
      <c s="34">
        <v>57</v>
      </c>
      <c s="35">
        <v>0</v>
      </c>
      <c s="35">
        <f>ROUND(ROUND(H61,2)*ROUND(G61,3),2)</f>
      </c>
      <c s="33" t="s">
        <v>64</v>
      </c>
      <c r="O61">
        <f>(I61*21)/100</f>
      </c>
      <c t="s">
        <v>33</v>
      </c>
    </row>
    <row r="62" spans="1:5" ht="12.75">
      <c r="A62" s="36" t="s">
        <v>65</v>
      </c>
      <c r="E62" s="37" t="s">
        <v>78</v>
      </c>
    </row>
    <row r="63" spans="1:5" ht="89.25">
      <c r="A63" s="38" t="s">
        <v>67</v>
      </c>
      <c r="E63" s="39" t="s">
        <v>919</v>
      </c>
    </row>
    <row r="64" spans="1:5" ht="51">
      <c r="A64" t="s">
        <v>69</v>
      </c>
      <c r="E64" s="37" t="s">
        <v>280</v>
      </c>
    </row>
    <row r="65" spans="1:16" ht="12.75">
      <c r="A65" s="26" t="s">
        <v>60</v>
      </c>
      <c s="31" t="s">
        <v>364</v>
      </c>
      <c s="31" t="s">
        <v>920</v>
      </c>
      <c s="26" t="s">
        <v>78</v>
      </c>
      <c s="32" t="s">
        <v>921</v>
      </c>
      <c s="33" t="s">
        <v>88</v>
      </c>
      <c s="34">
        <v>8</v>
      </c>
      <c s="35">
        <v>0</v>
      </c>
      <c s="35">
        <f>ROUND(ROUND(H65,2)*ROUND(G65,3),2)</f>
      </c>
      <c s="33" t="s">
        <v>64</v>
      </c>
      <c r="O65">
        <f>(I65*21)/100</f>
      </c>
      <c t="s">
        <v>33</v>
      </c>
    </row>
    <row r="66" spans="1:5" ht="12.75">
      <c r="A66" s="36" t="s">
        <v>65</v>
      </c>
      <c r="E66" s="37" t="s">
        <v>78</v>
      </c>
    </row>
    <row r="67" spans="1:5" ht="102">
      <c r="A67" s="38" t="s">
        <v>67</v>
      </c>
      <c r="E67" s="39" t="s">
        <v>922</v>
      </c>
    </row>
    <row r="68" spans="1:5" ht="12.75">
      <c r="A68" t="s">
        <v>69</v>
      </c>
      <c r="E68" s="37" t="s">
        <v>78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923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877</v>
      </c>
      <c s="1"/>
      <c s="14" t="s">
        <v>878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923</v>
      </c>
      <c s="6"/>
      <c s="18" t="s">
        <v>924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380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926</v>
      </c>
      <c s="26" t="s">
        <v>655</v>
      </c>
      <c s="32" t="s">
        <v>927</v>
      </c>
      <c s="33" t="s">
        <v>88</v>
      </c>
      <c s="34">
        <v>1760</v>
      </c>
      <c s="35">
        <v>0</v>
      </c>
      <c s="35">
        <f>ROUND(ROUND(H10,2)*ROUND(G10,3),2)</f>
      </c>
      <c s="33" t="s">
        <v>64</v>
      </c>
      <c r="O10">
        <f>(I10*21)/100</f>
      </c>
      <c t="s">
        <v>33</v>
      </c>
    </row>
    <row r="11" spans="1:5" ht="12.75">
      <c r="A11" s="36" t="s">
        <v>65</v>
      </c>
      <c r="E11" s="37" t="s">
        <v>928</v>
      </c>
    </row>
    <row r="12" spans="1:5" ht="25.5">
      <c r="A12" s="38" t="s">
        <v>67</v>
      </c>
      <c r="E12" s="39" t="s">
        <v>929</v>
      </c>
    </row>
    <row r="13" spans="1:5" ht="63.75">
      <c r="A13" t="s">
        <v>69</v>
      </c>
      <c r="E13" s="37" t="s">
        <v>95</v>
      </c>
    </row>
    <row r="14" spans="1:18" ht="12.75" customHeight="1">
      <c r="A14" s="6" t="s">
        <v>58</v>
      </c>
      <c s="6"/>
      <c s="41" t="s">
        <v>45</v>
      </c>
      <c s="6"/>
      <c s="29" t="s">
        <v>35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222</v>
      </c>
      <c s="26" t="s">
        <v>78</v>
      </c>
      <c s="32" t="s">
        <v>223</v>
      </c>
      <c s="33" t="s">
        <v>88</v>
      </c>
      <c s="34">
        <v>1760</v>
      </c>
      <c s="35">
        <v>0</v>
      </c>
      <c s="35">
        <f>ROUND(ROUND(H15,2)*ROUND(G15,3),2)</f>
      </c>
      <c s="33" t="s">
        <v>64</v>
      </c>
      <c r="O15">
        <f>(I15*21)/100</f>
      </c>
      <c t="s">
        <v>33</v>
      </c>
    </row>
    <row r="16" spans="1:5" ht="12.75">
      <c r="A16" s="36" t="s">
        <v>65</v>
      </c>
      <c r="E16" s="37" t="s">
        <v>78</v>
      </c>
    </row>
    <row r="17" spans="1:5" ht="25.5">
      <c r="A17" s="38" t="s">
        <v>67</v>
      </c>
      <c r="E17" s="39" t="s">
        <v>929</v>
      </c>
    </row>
    <row r="18" spans="1:5" ht="51">
      <c r="A18" t="s">
        <v>69</v>
      </c>
      <c r="E18" s="37" t="s">
        <v>226</v>
      </c>
    </row>
    <row r="19" spans="1:16" ht="12.75">
      <c r="A19" s="26" t="s">
        <v>60</v>
      </c>
      <c s="31" t="s">
        <v>33</v>
      </c>
      <c s="31" t="s">
        <v>694</v>
      </c>
      <c s="26" t="s">
        <v>78</v>
      </c>
      <c s="32" t="s">
        <v>695</v>
      </c>
      <c s="33" t="s">
        <v>88</v>
      </c>
      <c s="34">
        <v>1760</v>
      </c>
      <c s="35">
        <v>0</v>
      </c>
      <c s="35">
        <f>ROUND(ROUND(H19,2)*ROUND(G19,3),2)</f>
      </c>
      <c s="33" t="s">
        <v>64</v>
      </c>
      <c r="O19">
        <f>(I19*21)/100</f>
      </c>
      <c t="s">
        <v>33</v>
      </c>
    </row>
    <row r="20" spans="1:5" ht="12.75">
      <c r="A20" s="36" t="s">
        <v>65</v>
      </c>
      <c r="E20" s="37" t="s">
        <v>78</v>
      </c>
    </row>
    <row r="21" spans="1:5" ht="25.5">
      <c r="A21" s="38" t="s">
        <v>67</v>
      </c>
      <c r="E21" s="39" t="s">
        <v>929</v>
      </c>
    </row>
    <row r="22" spans="1:5" ht="140.25">
      <c r="A22" t="s">
        <v>69</v>
      </c>
      <c r="E22" s="37" t="s">
        <v>238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0+O11+O24+O29+O86+O99+O108+O133+O178+O195+O224+O249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0+I11+I24+I29+I86+I99+I108+I133+I178+I195+I224+I249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16572.152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</v>
      </c>
    </row>
    <row r="14" spans="1:5" ht="153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33</v>
      </c>
      <c s="31" t="s">
        <v>61</v>
      </c>
      <c s="26" t="s">
        <v>33</v>
      </c>
      <c s="32" t="s">
        <v>62</v>
      </c>
      <c s="33" t="s">
        <v>63</v>
      </c>
      <c s="34">
        <v>31.276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38.25">
      <c r="A17" s="36" t="s">
        <v>65</v>
      </c>
      <c r="E17" s="37" t="s">
        <v>71</v>
      </c>
    </row>
    <row r="18" spans="1:5" ht="191.25">
      <c r="A18" s="38" t="s">
        <v>67</v>
      </c>
      <c r="E18" s="39" t="s">
        <v>72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32</v>
      </c>
      <c s="31" t="s">
        <v>61</v>
      </c>
      <c s="26" t="s">
        <v>32</v>
      </c>
      <c s="32" t="s">
        <v>62</v>
      </c>
      <c s="33" t="s">
        <v>63</v>
      </c>
      <c s="34">
        <v>3272.779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38.25">
      <c r="A21" s="36" t="s">
        <v>65</v>
      </c>
      <c r="E21" s="37" t="s">
        <v>73</v>
      </c>
    </row>
    <row r="22" spans="1:5" ht="89.25">
      <c r="A22" s="38" t="s">
        <v>67</v>
      </c>
      <c r="E22" s="39" t="s">
        <v>74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75</v>
      </c>
      <c s="6"/>
      <c s="6"/>
      <c s="6"/>
      <c s="42">
        <f>0+Q24</f>
      </c>
      <c s="6"/>
      <c r="O24">
        <f>0+R24</f>
      </c>
      <c r="Q24">
        <f>0+I25</f>
      </c>
      <c>
        <f>0+O25</f>
      </c>
    </row>
    <row r="25" spans="1:16" ht="12.75">
      <c r="A25" s="26" t="s">
        <v>60</v>
      </c>
      <c s="31" t="s">
        <v>76</v>
      </c>
      <c s="31" t="s">
        <v>77</v>
      </c>
      <c s="26" t="s">
        <v>78</v>
      </c>
      <c s="32" t="s">
        <v>79</v>
      </c>
      <c s="33" t="s">
        <v>80</v>
      </c>
      <c s="34">
        <v>36420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25.5">
      <c r="A27" s="38" t="s">
        <v>67</v>
      </c>
      <c r="E27" s="39" t="s">
        <v>81</v>
      </c>
    </row>
    <row r="28" spans="1:5" ht="25.5">
      <c r="A28" t="s">
        <v>69</v>
      </c>
      <c r="E28" s="37" t="s">
        <v>82</v>
      </c>
    </row>
    <row r="29" spans="1:18" ht="12.75" customHeight="1">
      <c r="A29" s="6" t="s">
        <v>58</v>
      </c>
      <c s="6"/>
      <c s="41" t="s">
        <v>83</v>
      </c>
      <c s="6"/>
      <c s="29" t="s">
        <v>84</v>
      </c>
      <c s="6"/>
      <c s="6"/>
      <c s="6"/>
      <c s="42">
        <f>0+Q29</f>
      </c>
      <c s="6"/>
      <c r="O29">
        <f>0+R29</f>
      </c>
      <c r="Q29">
        <f>0+I30+I34+I38+I42+I46+I50+I54+I58+I62+I66+I70+I74+I78+I82</f>
      </c>
      <c>
        <f>0+O30+O34+O38+O42+O46+O50+O54+O58+O62+O66+O70+O74+O78+O82</f>
      </c>
    </row>
    <row r="30" spans="1:16" ht="12.75">
      <c r="A30" s="26" t="s">
        <v>60</v>
      </c>
      <c s="31" t="s">
        <v>85</v>
      </c>
      <c s="31" t="s">
        <v>86</v>
      </c>
      <c s="26" t="s">
        <v>39</v>
      </c>
      <c s="32" t="s">
        <v>87</v>
      </c>
      <c s="33" t="s">
        <v>88</v>
      </c>
      <c s="34">
        <v>18210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2.75">
      <c r="A31" s="36" t="s">
        <v>65</v>
      </c>
      <c r="E31" s="37" t="s">
        <v>78</v>
      </c>
    </row>
    <row r="32" spans="1:5" ht="51">
      <c r="A32" s="38" t="s">
        <v>67</v>
      </c>
      <c r="E32" s="39" t="s">
        <v>89</v>
      </c>
    </row>
    <row r="33" spans="1:5" ht="12.75">
      <c r="A33" t="s">
        <v>69</v>
      </c>
      <c r="E33" s="37" t="s">
        <v>90</v>
      </c>
    </row>
    <row r="34" spans="1:16" ht="25.5">
      <c r="A34" s="26" t="s">
        <v>60</v>
      </c>
      <c s="31" t="s">
        <v>43</v>
      </c>
      <c s="31" t="s">
        <v>91</v>
      </c>
      <c s="26" t="s">
        <v>78</v>
      </c>
      <c s="32" t="s">
        <v>92</v>
      </c>
      <c s="33" t="s">
        <v>93</v>
      </c>
      <c s="34">
        <v>1363.658</v>
      </c>
      <c s="35">
        <v>0</v>
      </c>
      <c s="35">
        <f>ROUND(ROUND(H34,2)*ROUND(G34,3),2)</f>
      </c>
      <c s="33" t="s">
        <v>64</v>
      </c>
      <c r="O34">
        <f>(I34*21)/100</f>
      </c>
      <c t="s">
        <v>33</v>
      </c>
    </row>
    <row r="35" spans="1:5" ht="12.75">
      <c r="A35" s="36" t="s">
        <v>65</v>
      </c>
      <c r="E35" s="37" t="s">
        <v>78</v>
      </c>
    </row>
    <row r="36" spans="1:5" ht="191.25">
      <c r="A36" s="38" t="s">
        <v>67</v>
      </c>
      <c r="E36" s="39" t="s">
        <v>94</v>
      </c>
    </row>
    <row r="37" spans="1:5" ht="63.75">
      <c r="A37" t="s">
        <v>69</v>
      </c>
      <c r="E37" s="37" t="s">
        <v>95</v>
      </c>
    </row>
    <row r="38" spans="1:16" ht="25.5">
      <c r="A38" s="26" t="s">
        <v>60</v>
      </c>
      <c s="31" t="s">
        <v>32</v>
      </c>
      <c s="31" t="s">
        <v>96</v>
      </c>
      <c s="26" t="s">
        <v>78</v>
      </c>
      <c s="32" t="s">
        <v>97</v>
      </c>
      <c s="33" t="s">
        <v>93</v>
      </c>
      <c s="34">
        <v>919.108</v>
      </c>
      <c s="35">
        <v>0</v>
      </c>
      <c s="35">
        <f>ROUND(ROUND(H38,2)*ROUND(G38,3),2)</f>
      </c>
      <c s="33" t="s">
        <v>64</v>
      </c>
      <c r="O38">
        <f>(I38*21)/100</f>
      </c>
      <c t="s">
        <v>33</v>
      </c>
    </row>
    <row r="39" spans="1:5" ht="12.75">
      <c r="A39" s="36" t="s">
        <v>65</v>
      </c>
      <c r="E39" s="37" t="s">
        <v>78</v>
      </c>
    </row>
    <row r="40" spans="1:5" ht="191.25">
      <c r="A40" s="38" t="s">
        <v>67</v>
      </c>
      <c r="E40" s="39" t="s">
        <v>98</v>
      </c>
    </row>
    <row r="41" spans="1:5" ht="63.75">
      <c r="A41" t="s">
        <v>69</v>
      </c>
      <c r="E41" s="37" t="s">
        <v>95</v>
      </c>
    </row>
    <row r="42" spans="1:16" ht="12.75">
      <c r="A42" s="26" t="s">
        <v>60</v>
      </c>
      <c s="31" t="s">
        <v>33</v>
      </c>
      <c s="31" t="s">
        <v>99</v>
      </c>
      <c s="26" t="s">
        <v>78</v>
      </c>
      <c s="32" t="s">
        <v>100</v>
      </c>
      <c s="33" t="s">
        <v>93</v>
      </c>
      <c s="34">
        <v>1016.9</v>
      </c>
      <c s="35">
        <v>0</v>
      </c>
      <c s="35">
        <f>ROUND(ROUND(H42,2)*ROUND(G42,3),2)</f>
      </c>
      <c s="33" t="s">
        <v>64</v>
      </c>
      <c r="O42">
        <f>(I42*21)/100</f>
      </c>
      <c t="s">
        <v>33</v>
      </c>
    </row>
    <row r="43" spans="1:5" ht="12.75">
      <c r="A43" s="36" t="s">
        <v>65</v>
      </c>
      <c r="E43" s="37" t="s">
        <v>78</v>
      </c>
    </row>
    <row r="44" spans="1:5" ht="318.75">
      <c r="A44" s="38" t="s">
        <v>67</v>
      </c>
      <c r="E44" s="39" t="s">
        <v>101</v>
      </c>
    </row>
    <row r="45" spans="1:5" ht="63.75">
      <c r="A45" t="s">
        <v>69</v>
      </c>
      <c r="E45" s="37" t="s">
        <v>95</v>
      </c>
    </row>
    <row r="46" spans="1:16" ht="12.75">
      <c r="A46" s="26" t="s">
        <v>60</v>
      </c>
      <c s="31" t="s">
        <v>102</v>
      </c>
      <c s="31" t="s">
        <v>103</v>
      </c>
      <c s="26" t="s">
        <v>78</v>
      </c>
      <c s="32" t="s">
        <v>104</v>
      </c>
      <c s="33" t="s">
        <v>93</v>
      </c>
      <c s="34">
        <v>186.9</v>
      </c>
      <c s="35">
        <v>0</v>
      </c>
      <c s="35">
        <f>ROUND(ROUND(H46,2)*ROUND(G46,3),2)</f>
      </c>
      <c s="33" t="s">
        <v>64</v>
      </c>
      <c r="O46">
        <f>(I46*21)/100</f>
      </c>
      <c t="s">
        <v>33</v>
      </c>
    </row>
    <row r="47" spans="1:5" ht="12.75">
      <c r="A47" s="36" t="s">
        <v>65</v>
      </c>
      <c r="E47" s="37" t="s">
        <v>78</v>
      </c>
    </row>
    <row r="48" spans="1:5" ht="51">
      <c r="A48" s="38" t="s">
        <v>67</v>
      </c>
      <c r="E48" s="39" t="s">
        <v>105</v>
      </c>
    </row>
    <row r="49" spans="1:5" ht="38.25">
      <c r="A49" t="s">
        <v>69</v>
      </c>
      <c r="E49" s="37" t="s">
        <v>106</v>
      </c>
    </row>
    <row r="50" spans="1:16" ht="12.75">
      <c r="A50" s="26" t="s">
        <v>60</v>
      </c>
      <c s="31" t="s">
        <v>107</v>
      </c>
      <c s="31" t="s">
        <v>108</v>
      </c>
      <c s="26" t="s">
        <v>39</v>
      </c>
      <c s="32" t="s">
        <v>109</v>
      </c>
      <c s="33" t="s">
        <v>93</v>
      </c>
      <c s="34">
        <v>186.9</v>
      </c>
      <c s="35">
        <v>0</v>
      </c>
      <c s="35">
        <f>ROUND(ROUND(H50,2)*ROUND(G50,3),2)</f>
      </c>
      <c s="33" t="s">
        <v>64</v>
      </c>
      <c r="O50">
        <f>(I50*21)/100</f>
      </c>
      <c t="s">
        <v>33</v>
      </c>
    </row>
    <row r="51" spans="1:5" ht="12.75">
      <c r="A51" s="36" t="s">
        <v>65</v>
      </c>
      <c r="E51" s="37" t="s">
        <v>78</v>
      </c>
    </row>
    <row r="52" spans="1:5" ht="51">
      <c r="A52" s="38" t="s">
        <v>67</v>
      </c>
      <c r="E52" s="39" t="s">
        <v>110</v>
      </c>
    </row>
    <row r="53" spans="1:5" ht="38.25">
      <c r="A53" t="s">
        <v>69</v>
      </c>
      <c r="E53" s="37" t="s">
        <v>106</v>
      </c>
    </row>
    <row r="54" spans="1:16" ht="12.75">
      <c r="A54" s="26" t="s">
        <v>60</v>
      </c>
      <c s="31" t="s">
        <v>111</v>
      </c>
      <c s="31" t="s">
        <v>112</v>
      </c>
      <c s="26" t="s">
        <v>78</v>
      </c>
      <c s="32" t="s">
        <v>113</v>
      </c>
      <c s="33" t="s">
        <v>93</v>
      </c>
      <c s="34">
        <v>5134</v>
      </c>
      <c s="35">
        <v>0</v>
      </c>
      <c s="35">
        <f>ROUND(ROUND(H54,2)*ROUND(G54,3),2)</f>
      </c>
      <c s="33" t="s">
        <v>64</v>
      </c>
      <c r="O54">
        <f>(I54*21)/100</f>
      </c>
      <c t="s">
        <v>33</v>
      </c>
    </row>
    <row r="55" spans="1:5" ht="12.75">
      <c r="A55" s="36" t="s">
        <v>65</v>
      </c>
      <c r="E55" s="37" t="s">
        <v>78</v>
      </c>
    </row>
    <row r="56" spans="1:5" ht="63.75">
      <c r="A56" s="38" t="s">
        <v>67</v>
      </c>
      <c r="E56" s="39" t="s">
        <v>114</v>
      </c>
    </row>
    <row r="57" spans="1:5" ht="369.75">
      <c r="A57" t="s">
        <v>69</v>
      </c>
      <c r="E57" s="37" t="s">
        <v>115</v>
      </c>
    </row>
    <row r="58" spans="1:16" ht="12.75">
      <c r="A58" s="26" t="s">
        <v>60</v>
      </c>
      <c s="31" t="s">
        <v>116</v>
      </c>
      <c s="31" t="s">
        <v>117</v>
      </c>
      <c s="26" t="s">
        <v>39</v>
      </c>
      <c s="32" t="s">
        <v>118</v>
      </c>
      <c s="33" t="s">
        <v>88</v>
      </c>
      <c s="34">
        <v>2000.38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78</v>
      </c>
    </row>
    <row r="60" spans="1:5" ht="51">
      <c r="A60" s="38" t="s">
        <v>67</v>
      </c>
      <c r="E60" s="39" t="s">
        <v>119</v>
      </c>
    </row>
    <row r="61" spans="1:5" ht="63.75">
      <c r="A61" t="s">
        <v>69</v>
      </c>
      <c r="E61" s="37" t="s">
        <v>120</v>
      </c>
    </row>
    <row r="62" spans="1:16" ht="12.75">
      <c r="A62" s="26" t="s">
        <v>60</v>
      </c>
      <c s="31" t="s">
        <v>121</v>
      </c>
      <c s="31" t="s">
        <v>122</v>
      </c>
      <c s="26" t="s">
        <v>78</v>
      </c>
      <c s="32" t="s">
        <v>123</v>
      </c>
      <c s="33" t="s">
        <v>93</v>
      </c>
      <c s="34">
        <v>245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78</v>
      </c>
    </row>
    <row r="64" spans="1:5" ht="63.75">
      <c r="A64" s="38" t="s">
        <v>67</v>
      </c>
      <c r="E64" s="39" t="s">
        <v>124</v>
      </c>
    </row>
    <row r="65" spans="1:5" ht="280.5">
      <c r="A65" t="s">
        <v>69</v>
      </c>
      <c r="E65" s="37" t="s">
        <v>125</v>
      </c>
    </row>
    <row r="66" spans="1:16" ht="12.75">
      <c r="A66" s="26" t="s">
        <v>60</v>
      </c>
      <c s="31" t="s">
        <v>126</v>
      </c>
      <c s="31" t="s">
        <v>127</v>
      </c>
      <c s="26" t="s">
        <v>39</v>
      </c>
      <c s="32" t="s">
        <v>128</v>
      </c>
      <c s="33" t="s">
        <v>93</v>
      </c>
      <c s="34">
        <v>400.076</v>
      </c>
      <c s="35">
        <v>0</v>
      </c>
      <c s="35">
        <f>ROUND(ROUND(H66,2)*ROUND(G66,3),2)</f>
      </c>
      <c s="33" t="s">
        <v>64</v>
      </c>
      <c r="O66">
        <f>(I66*21)/100</f>
      </c>
      <c t="s">
        <v>33</v>
      </c>
    </row>
    <row r="67" spans="1:5" ht="12.75">
      <c r="A67" s="36" t="s">
        <v>65</v>
      </c>
      <c r="E67" s="37" t="s">
        <v>78</v>
      </c>
    </row>
    <row r="68" spans="1:5" ht="63.75">
      <c r="A68" s="38" t="s">
        <v>67</v>
      </c>
      <c r="E68" s="39" t="s">
        <v>129</v>
      </c>
    </row>
    <row r="69" spans="1:5" ht="242.25">
      <c r="A69" t="s">
        <v>69</v>
      </c>
      <c r="E69" s="37" t="s">
        <v>130</v>
      </c>
    </row>
    <row r="70" spans="1:16" ht="12.75">
      <c r="A70" s="26" t="s">
        <v>60</v>
      </c>
      <c s="31" t="s">
        <v>131</v>
      </c>
      <c s="31" t="s">
        <v>132</v>
      </c>
      <c s="26" t="s">
        <v>78</v>
      </c>
      <c s="32" t="s">
        <v>133</v>
      </c>
      <c s="33" t="s">
        <v>88</v>
      </c>
      <c s="34">
        <v>12344</v>
      </c>
      <c s="35">
        <v>0</v>
      </c>
      <c s="35">
        <f>ROUND(ROUND(H70,2)*ROUND(G70,3),2)</f>
      </c>
      <c s="33" t="s">
        <v>64</v>
      </c>
      <c r="O70">
        <f>(I70*21)/100</f>
      </c>
      <c t="s">
        <v>33</v>
      </c>
    </row>
    <row r="71" spans="1:5" ht="12.75">
      <c r="A71" s="36" t="s">
        <v>65</v>
      </c>
      <c r="E71" s="37" t="s">
        <v>78</v>
      </c>
    </row>
    <row r="72" spans="1:5" ht="51">
      <c r="A72" s="38" t="s">
        <v>67</v>
      </c>
      <c r="E72" s="39" t="s">
        <v>134</v>
      </c>
    </row>
    <row r="73" spans="1:5" ht="25.5">
      <c r="A73" t="s">
        <v>69</v>
      </c>
      <c r="E73" s="37" t="s">
        <v>135</v>
      </c>
    </row>
    <row r="74" spans="1:16" ht="12.75">
      <c r="A74" s="26" t="s">
        <v>60</v>
      </c>
      <c s="31" t="s">
        <v>136</v>
      </c>
      <c s="31" t="s">
        <v>137</v>
      </c>
      <c s="26" t="s">
        <v>39</v>
      </c>
      <c s="32" t="s">
        <v>138</v>
      </c>
      <c s="33" t="s">
        <v>88</v>
      </c>
      <c s="34">
        <v>16841</v>
      </c>
      <c s="35">
        <v>0</v>
      </c>
      <c s="35">
        <f>ROUND(ROUND(H74,2)*ROUND(G74,3),2)</f>
      </c>
      <c s="33" t="s">
        <v>64</v>
      </c>
      <c r="O74">
        <f>(I74*21)/100</f>
      </c>
      <c t="s">
        <v>33</v>
      </c>
    </row>
    <row r="75" spans="1:5" ht="12.75">
      <c r="A75" s="36" t="s">
        <v>65</v>
      </c>
      <c r="E75" s="37" t="s">
        <v>78</v>
      </c>
    </row>
    <row r="76" spans="1:5" ht="38.25">
      <c r="A76" s="38" t="s">
        <v>67</v>
      </c>
      <c r="E76" s="39" t="s">
        <v>139</v>
      </c>
    </row>
    <row r="77" spans="1:5" ht="38.25">
      <c r="A77" t="s">
        <v>69</v>
      </c>
      <c r="E77" s="37" t="s">
        <v>140</v>
      </c>
    </row>
    <row r="78" spans="1:16" ht="12.75">
      <c r="A78" s="26" t="s">
        <v>60</v>
      </c>
      <c s="31" t="s">
        <v>141</v>
      </c>
      <c s="31" t="s">
        <v>137</v>
      </c>
      <c s="26" t="s">
        <v>33</v>
      </c>
      <c s="32" t="s">
        <v>138</v>
      </c>
      <c s="33" t="s">
        <v>88</v>
      </c>
      <c s="34">
        <v>1869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78</v>
      </c>
    </row>
    <row r="80" spans="1:5" ht="51">
      <c r="A80" s="38" t="s">
        <v>67</v>
      </c>
      <c r="E80" s="39" t="s">
        <v>142</v>
      </c>
    </row>
    <row r="81" spans="1:5" ht="38.25">
      <c r="A81" t="s">
        <v>69</v>
      </c>
      <c r="E81" s="37" t="s">
        <v>140</v>
      </c>
    </row>
    <row r="82" spans="1:16" ht="12.75">
      <c r="A82" s="26" t="s">
        <v>60</v>
      </c>
      <c s="31" t="s">
        <v>143</v>
      </c>
      <c s="31" t="s">
        <v>144</v>
      </c>
      <c s="26" t="s">
        <v>78</v>
      </c>
      <c s="32" t="s">
        <v>145</v>
      </c>
      <c s="33" t="s">
        <v>88</v>
      </c>
      <c s="34">
        <v>16841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78</v>
      </c>
    </row>
    <row r="84" spans="1:5" ht="38.25">
      <c r="A84" s="38" t="s">
        <v>67</v>
      </c>
      <c r="E84" s="39" t="s">
        <v>146</v>
      </c>
    </row>
    <row r="85" spans="1:5" ht="25.5">
      <c r="A85" t="s">
        <v>69</v>
      </c>
      <c r="E85" s="37" t="s">
        <v>147</v>
      </c>
    </row>
    <row r="86" spans="1:18" ht="12.75" customHeight="1">
      <c r="A86" s="6" t="s">
        <v>58</v>
      </c>
      <c s="6"/>
      <c s="41" t="s">
        <v>148</v>
      </c>
      <c s="6"/>
      <c s="29" t="s">
        <v>149</v>
      </c>
      <c s="6"/>
      <c s="6"/>
      <c s="6"/>
      <c s="42">
        <f>0+Q86</f>
      </c>
      <c s="6"/>
      <c r="O86">
        <f>0+R86</f>
      </c>
      <c r="Q86">
        <f>0+I87+I91+I95</f>
      </c>
      <c>
        <f>0+O87+O91+O95</f>
      </c>
    </row>
    <row r="87" spans="1:16" ht="12.75">
      <c r="A87" s="26" t="s">
        <v>60</v>
      </c>
      <c s="31" t="s">
        <v>32</v>
      </c>
      <c s="31" t="s">
        <v>150</v>
      </c>
      <c s="26" t="s">
        <v>78</v>
      </c>
      <c s="32" t="s">
        <v>151</v>
      </c>
      <c s="33" t="s">
        <v>93</v>
      </c>
      <c s="34">
        <v>50.37</v>
      </c>
      <c s="35">
        <v>0</v>
      </c>
      <c s="35">
        <f>ROUND(ROUND(H87,2)*ROUND(G87,3),2)</f>
      </c>
      <c s="33" t="s">
        <v>64</v>
      </c>
      <c r="O87">
        <f>(I87*21)/100</f>
      </c>
      <c t="s">
        <v>33</v>
      </c>
    </row>
    <row r="88" spans="1:5" ht="12.75">
      <c r="A88" s="36" t="s">
        <v>65</v>
      </c>
      <c r="E88" s="37" t="s">
        <v>78</v>
      </c>
    </row>
    <row r="89" spans="1:5" ht="280.5">
      <c r="A89" s="38" t="s">
        <v>67</v>
      </c>
      <c r="E89" s="39" t="s">
        <v>152</v>
      </c>
    </row>
    <row r="90" spans="1:5" ht="369.75">
      <c r="A90" t="s">
        <v>69</v>
      </c>
      <c r="E90" s="37" t="s">
        <v>115</v>
      </c>
    </row>
    <row r="91" spans="1:16" ht="25.5">
      <c r="A91" s="26" t="s">
        <v>60</v>
      </c>
      <c s="31" t="s">
        <v>45</v>
      </c>
      <c s="31" t="s">
        <v>153</v>
      </c>
      <c s="26" t="s">
        <v>78</v>
      </c>
      <c s="32" t="s">
        <v>154</v>
      </c>
      <c s="33" t="s">
        <v>93</v>
      </c>
      <c s="34">
        <v>158.26</v>
      </c>
      <c s="35">
        <v>0</v>
      </c>
      <c s="35">
        <f>ROUND(ROUND(H91,2)*ROUND(G91,3),2)</f>
      </c>
      <c s="33" t="s">
        <v>64</v>
      </c>
      <c r="O91">
        <f>(I91*21)/100</f>
      </c>
      <c t="s">
        <v>33</v>
      </c>
    </row>
    <row r="92" spans="1:5" ht="12.75">
      <c r="A92" s="36" t="s">
        <v>65</v>
      </c>
      <c r="E92" s="37" t="s">
        <v>155</v>
      </c>
    </row>
    <row r="93" spans="1:5" ht="255">
      <c r="A93" s="38" t="s">
        <v>67</v>
      </c>
      <c r="E93" s="39" t="s">
        <v>156</v>
      </c>
    </row>
    <row r="94" spans="1:5" ht="318.75">
      <c r="A94" t="s">
        <v>69</v>
      </c>
      <c r="E94" s="37" t="s">
        <v>157</v>
      </c>
    </row>
    <row r="95" spans="1:16" ht="12.75">
      <c r="A95" s="26" t="s">
        <v>60</v>
      </c>
      <c s="31" t="s">
        <v>158</v>
      </c>
      <c s="31" t="s">
        <v>159</v>
      </c>
      <c s="26" t="s">
        <v>78</v>
      </c>
      <c s="32" t="s">
        <v>160</v>
      </c>
      <c s="33" t="s">
        <v>93</v>
      </c>
      <c s="34">
        <v>50.994</v>
      </c>
      <c s="35">
        <v>0</v>
      </c>
      <c s="35">
        <f>ROUND(ROUND(H95,2)*ROUND(G95,3),2)</f>
      </c>
      <c s="33" t="s">
        <v>64</v>
      </c>
      <c r="O95">
        <f>(I95*21)/100</f>
      </c>
      <c t="s">
        <v>33</v>
      </c>
    </row>
    <row r="96" spans="1:5" ht="12.75">
      <c r="A96" s="36" t="s">
        <v>65</v>
      </c>
      <c r="E96" s="37" t="s">
        <v>78</v>
      </c>
    </row>
    <row r="97" spans="1:5" ht="267.75">
      <c r="A97" s="38" t="s">
        <v>67</v>
      </c>
      <c r="E97" s="39" t="s">
        <v>161</v>
      </c>
    </row>
    <row r="98" spans="1:5" ht="293.25">
      <c r="A98" t="s">
        <v>69</v>
      </c>
      <c r="E98" s="37" t="s">
        <v>162</v>
      </c>
    </row>
    <row r="99" spans="1:18" ht="12.75" customHeight="1">
      <c r="A99" s="6" t="s">
        <v>58</v>
      </c>
      <c s="6"/>
      <c s="41" t="s">
        <v>33</v>
      </c>
      <c s="6"/>
      <c s="29" t="s">
        <v>163</v>
      </c>
      <c s="6"/>
      <c s="6"/>
      <c s="6"/>
      <c s="42">
        <f>0+Q99</f>
      </c>
      <c s="6"/>
      <c r="O99">
        <f>0+R99</f>
      </c>
      <c r="Q99">
        <f>0+I100+I104</f>
      </c>
      <c>
        <f>0+O100+O104</f>
      </c>
    </row>
    <row r="100" spans="1:16" ht="12.75">
      <c r="A100" s="26" t="s">
        <v>60</v>
      </c>
      <c s="31" t="s">
        <v>158</v>
      </c>
      <c s="31" t="s">
        <v>164</v>
      </c>
      <c s="26" t="s">
        <v>78</v>
      </c>
      <c s="32" t="s">
        <v>165</v>
      </c>
      <c s="33" t="s">
        <v>88</v>
      </c>
      <c s="34">
        <v>25.3</v>
      </c>
      <c s="35">
        <v>0</v>
      </c>
      <c s="35">
        <f>ROUND(ROUND(H100,2)*ROUND(G100,3),2)</f>
      </c>
      <c s="33" t="s">
        <v>64</v>
      </c>
      <c r="O100">
        <f>(I100*21)/100</f>
      </c>
      <c t="s">
        <v>33</v>
      </c>
    </row>
    <row r="101" spans="1:5" ht="89.25">
      <c r="A101" s="36" t="s">
        <v>65</v>
      </c>
      <c r="E101" s="37" t="s">
        <v>166</v>
      </c>
    </row>
    <row r="102" spans="1:5" ht="76.5">
      <c r="A102" s="38" t="s">
        <v>67</v>
      </c>
      <c r="E102" s="39" t="s">
        <v>167</v>
      </c>
    </row>
    <row r="103" spans="1:5" ht="25.5">
      <c r="A103" t="s">
        <v>69</v>
      </c>
      <c r="E103" s="37" t="s">
        <v>168</v>
      </c>
    </row>
    <row r="104" spans="1:16" ht="12.75">
      <c r="A104" s="26" t="s">
        <v>60</v>
      </c>
      <c s="31" t="s">
        <v>169</v>
      </c>
      <c s="31" t="s">
        <v>170</v>
      </c>
      <c s="26" t="s">
        <v>78</v>
      </c>
      <c s="32" t="s">
        <v>171</v>
      </c>
      <c s="33" t="s">
        <v>172</v>
      </c>
      <c s="34">
        <v>11</v>
      </c>
      <c s="35">
        <v>0</v>
      </c>
      <c s="35">
        <f>ROUND(ROUND(H104,2)*ROUND(G104,3),2)</f>
      </c>
      <c s="33" t="s">
        <v>64</v>
      </c>
      <c r="O104">
        <f>(I104*21)/100</f>
      </c>
      <c t="s">
        <v>33</v>
      </c>
    </row>
    <row r="105" spans="1:5" ht="51">
      <c r="A105" s="36" t="s">
        <v>65</v>
      </c>
      <c r="E105" s="37" t="s">
        <v>173</v>
      </c>
    </row>
    <row r="106" spans="1:5" ht="76.5">
      <c r="A106" s="38" t="s">
        <v>67</v>
      </c>
      <c r="E106" s="39" t="s">
        <v>174</v>
      </c>
    </row>
    <row r="107" spans="1:5" ht="165.75">
      <c r="A107" t="s">
        <v>69</v>
      </c>
      <c r="E107" s="37" t="s">
        <v>175</v>
      </c>
    </row>
    <row r="108" spans="1:18" ht="12.75" customHeight="1">
      <c r="A108" s="6" t="s">
        <v>58</v>
      </c>
      <c s="6"/>
      <c s="41" t="s">
        <v>43</v>
      </c>
      <c s="6"/>
      <c s="29" t="s">
        <v>176</v>
      </c>
      <c s="6"/>
      <c s="6"/>
      <c s="6"/>
      <c s="42">
        <f>0+Q108</f>
      </c>
      <c s="6"/>
      <c r="O108">
        <f>0+R108</f>
      </c>
      <c r="Q108">
        <f>0+I109+I113+I117+I121+I125+I129</f>
      </c>
      <c>
        <f>0+O109+O113+O117+O121+O125+O129</f>
      </c>
    </row>
    <row r="109" spans="1:16" ht="12.75">
      <c r="A109" s="26" t="s">
        <v>60</v>
      </c>
      <c s="31" t="s">
        <v>177</v>
      </c>
      <c s="31" t="s">
        <v>178</v>
      </c>
      <c s="26" t="s">
        <v>78</v>
      </c>
      <c s="32" t="s">
        <v>179</v>
      </c>
      <c s="33" t="s">
        <v>93</v>
      </c>
      <c s="34">
        <v>24.13</v>
      </c>
      <c s="35">
        <v>0</v>
      </c>
      <c s="35">
        <f>ROUND(ROUND(H109,2)*ROUND(G109,3),2)</f>
      </c>
      <c s="33" t="s">
        <v>64</v>
      </c>
      <c r="O109">
        <f>(I109*21)/100</f>
      </c>
      <c t="s">
        <v>33</v>
      </c>
    </row>
    <row r="110" spans="1:5" ht="12.75">
      <c r="A110" s="36" t="s">
        <v>65</v>
      </c>
      <c r="E110" s="37" t="s">
        <v>78</v>
      </c>
    </row>
    <row r="111" spans="1:5" ht="409.5">
      <c r="A111" s="38" t="s">
        <v>67</v>
      </c>
      <c r="E111" s="39" t="s">
        <v>180</v>
      </c>
    </row>
    <row r="112" spans="1:5" ht="369.75">
      <c r="A112" t="s">
        <v>69</v>
      </c>
      <c r="E112" s="37" t="s">
        <v>181</v>
      </c>
    </row>
    <row r="113" spans="1:16" ht="12.75">
      <c r="A113" s="26" t="s">
        <v>60</v>
      </c>
      <c s="31" t="s">
        <v>182</v>
      </c>
      <c s="31" t="s">
        <v>183</v>
      </c>
      <c s="26" t="s">
        <v>78</v>
      </c>
      <c s="32" t="s">
        <v>184</v>
      </c>
      <c s="33" t="s">
        <v>93</v>
      </c>
      <c s="34">
        <v>9.3</v>
      </c>
      <c s="35">
        <v>0</v>
      </c>
      <c s="35">
        <f>ROUND(ROUND(H113,2)*ROUND(G113,3),2)</f>
      </c>
      <c s="33" t="s">
        <v>64</v>
      </c>
      <c r="O113">
        <f>(I113*21)/100</f>
      </c>
      <c t="s">
        <v>33</v>
      </c>
    </row>
    <row r="114" spans="1:5" ht="12.75">
      <c r="A114" s="36" t="s">
        <v>65</v>
      </c>
      <c r="E114" s="37" t="s">
        <v>78</v>
      </c>
    </row>
    <row r="115" spans="1:5" ht="255">
      <c r="A115" s="38" t="s">
        <v>67</v>
      </c>
      <c r="E115" s="39" t="s">
        <v>185</v>
      </c>
    </row>
    <row r="116" spans="1:5" ht="369.75">
      <c r="A116" t="s">
        <v>69</v>
      </c>
      <c r="E116" s="37" t="s">
        <v>186</v>
      </c>
    </row>
    <row r="117" spans="1:16" ht="12.75">
      <c r="A117" s="26" t="s">
        <v>60</v>
      </c>
      <c s="31" t="s">
        <v>187</v>
      </c>
      <c s="31" t="s">
        <v>188</v>
      </c>
      <c s="26" t="s">
        <v>78</v>
      </c>
      <c s="32" t="s">
        <v>189</v>
      </c>
      <c s="33" t="s">
        <v>93</v>
      </c>
      <c s="34">
        <v>0.6</v>
      </c>
      <c s="35">
        <v>0</v>
      </c>
      <c s="35">
        <f>ROUND(ROUND(H117,2)*ROUND(G117,3),2)</f>
      </c>
      <c s="33" t="s">
        <v>64</v>
      </c>
      <c r="O117">
        <f>(I117*21)/100</f>
      </c>
      <c t="s">
        <v>33</v>
      </c>
    </row>
    <row r="118" spans="1:5" ht="12.75">
      <c r="A118" s="36" t="s">
        <v>65</v>
      </c>
      <c r="E118" s="37" t="s">
        <v>78</v>
      </c>
    </row>
    <row r="119" spans="1:5" ht="89.25">
      <c r="A119" s="38" t="s">
        <v>67</v>
      </c>
      <c r="E119" s="39" t="s">
        <v>190</v>
      </c>
    </row>
    <row r="120" spans="1:5" ht="38.25">
      <c r="A120" t="s">
        <v>69</v>
      </c>
      <c r="E120" s="37" t="s">
        <v>191</v>
      </c>
    </row>
    <row r="121" spans="1:16" ht="12.75">
      <c r="A121" s="26" t="s">
        <v>60</v>
      </c>
      <c s="31" t="s">
        <v>192</v>
      </c>
      <c s="31" t="s">
        <v>193</v>
      </c>
      <c s="26" t="s">
        <v>78</v>
      </c>
      <c s="32" t="s">
        <v>194</v>
      </c>
      <c s="33" t="s">
        <v>93</v>
      </c>
      <c s="34">
        <v>9.848</v>
      </c>
      <c s="35">
        <v>0</v>
      </c>
      <c s="35">
        <f>ROUND(ROUND(H121,2)*ROUND(G121,3),2)</f>
      </c>
      <c s="33" t="s">
        <v>64</v>
      </c>
      <c r="O121">
        <f>(I121*21)/100</f>
      </c>
      <c t="s">
        <v>33</v>
      </c>
    </row>
    <row r="122" spans="1:5" ht="12.75">
      <c r="A122" s="36" t="s">
        <v>65</v>
      </c>
      <c r="E122" s="37" t="s">
        <v>78</v>
      </c>
    </row>
    <row r="123" spans="1:5" ht="409.5">
      <c r="A123" s="38" t="s">
        <v>67</v>
      </c>
      <c r="E123" s="39" t="s">
        <v>195</v>
      </c>
    </row>
    <row r="124" spans="1:5" ht="293.25">
      <c r="A124" t="s">
        <v>69</v>
      </c>
      <c r="E124" s="37" t="s">
        <v>196</v>
      </c>
    </row>
    <row r="125" spans="1:16" ht="12.75">
      <c r="A125" s="26" t="s">
        <v>60</v>
      </c>
      <c s="31" t="s">
        <v>197</v>
      </c>
      <c s="31" t="s">
        <v>198</v>
      </c>
      <c s="26" t="s">
        <v>78</v>
      </c>
      <c s="32" t="s">
        <v>199</v>
      </c>
      <c s="33" t="s">
        <v>93</v>
      </c>
      <c s="34">
        <v>9.792</v>
      </c>
      <c s="35">
        <v>0</v>
      </c>
      <c s="35">
        <f>ROUND(ROUND(H125,2)*ROUND(G125,3),2)</f>
      </c>
      <c s="33" t="s">
        <v>64</v>
      </c>
      <c r="O125">
        <f>(I125*21)/100</f>
      </c>
      <c t="s">
        <v>33</v>
      </c>
    </row>
    <row r="126" spans="1:5" ht="12.75">
      <c r="A126" s="36" t="s">
        <v>65</v>
      </c>
      <c r="E126" s="37" t="s">
        <v>78</v>
      </c>
    </row>
    <row r="127" spans="1:5" ht="204">
      <c r="A127" s="38" t="s">
        <v>67</v>
      </c>
      <c r="E127" s="39" t="s">
        <v>200</v>
      </c>
    </row>
    <row r="128" spans="1:5" ht="51">
      <c r="A128" t="s">
        <v>69</v>
      </c>
      <c r="E128" s="37" t="s">
        <v>201</v>
      </c>
    </row>
    <row r="129" spans="1:16" ht="12.75">
      <c r="A129" s="26" t="s">
        <v>60</v>
      </c>
      <c s="31" t="s">
        <v>202</v>
      </c>
      <c s="31" t="s">
        <v>203</v>
      </c>
      <c s="26" t="s">
        <v>78</v>
      </c>
      <c s="32" t="s">
        <v>204</v>
      </c>
      <c s="33" t="s">
        <v>93</v>
      </c>
      <c s="34">
        <v>29.66</v>
      </c>
      <c s="35">
        <v>0</v>
      </c>
      <c s="35">
        <f>ROUND(ROUND(H129,2)*ROUND(G129,3),2)</f>
      </c>
      <c s="33" t="s">
        <v>64</v>
      </c>
      <c r="O129">
        <f>(I129*21)/100</f>
      </c>
      <c t="s">
        <v>33</v>
      </c>
    </row>
    <row r="130" spans="1:5" ht="12.75">
      <c r="A130" s="36" t="s">
        <v>65</v>
      </c>
      <c r="E130" s="37" t="s">
        <v>78</v>
      </c>
    </row>
    <row r="131" spans="1:5" ht="267.75">
      <c r="A131" s="38" t="s">
        <v>67</v>
      </c>
      <c r="E131" s="39" t="s">
        <v>205</v>
      </c>
    </row>
    <row r="132" spans="1:5" ht="102">
      <c r="A132" t="s">
        <v>69</v>
      </c>
      <c r="E132" s="37" t="s">
        <v>206</v>
      </c>
    </row>
    <row r="133" spans="1:18" ht="12.75" customHeight="1">
      <c r="A133" s="6" t="s">
        <v>58</v>
      </c>
      <c s="6"/>
      <c s="41" t="s">
        <v>45</v>
      </c>
      <c s="6"/>
      <c s="29" t="s">
        <v>35</v>
      </c>
      <c s="6"/>
      <c s="6"/>
      <c s="6"/>
      <c s="42">
        <f>0+Q133</f>
      </c>
      <c s="6"/>
      <c r="O133">
        <f>0+R133</f>
      </c>
      <c r="Q133">
        <f>0+I134+I138+I142+I146+I150+I154+I158+I162+I166+I170+I174</f>
      </c>
      <c>
        <f>0+O134+O138+O142+O146+O150+O154+O158+O162+O166+O170+O174</f>
      </c>
    </row>
    <row r="134" spans="1:16" ht="12.75">
      <c r="A134" s="26" t="s">
        <v>60</v>
      </c>
      <c s="31" t="s">
        <v>207</v>
      </c>
      <c s="31" t="s">
        <v>208</v>
      </c>
      <c s="26" t="s">
        <v>78</v>
      </c>
      <c s="32" t="s">
        <v>209</v>
      </c>
      <c s="33" t="s">
        <v>88</v>
      </c>
      <c s="34">
        <v>6311</v>
      </c>
      <c s="35">
        <v>0</v>
      </c>
      <c s="35">
        <f>ROUND(ROUND(H134,2)*ROUND(G134,3),2)</f>
      </c>
      <c s="33" t="s">
        <v>64</v>
      </c>
      <c r="O134">
        <f>(I134*21)/100</f>
      </c>
      <c t="s">
        <v>33</v>
      </c>
    </row>
    <row r="135" spans="1:5" ht="12.75">
      <c r="A135" s="36" t="s">
        <v>65</v>
      </c>
      <c r="E135" s="37" t="s">
        <v>78</v>
      </c>
    </row>
    <row r="136" spans="1:5" ht="76.5">
      <c r="A136" s="38" t="s">
        <v>67</v>
      </c>
      <c r="E136" s="39" t="s">
        <v>210</v>
      </c>
    </row>
    <row r="137" spans="1:5" ht="127.5">
      <c r="A137" t="s">
        <v>69</v>
      </c>
      <c r="E137" s="37" t="s">
        <v>211</v>
      </c>
    </row>
    <row r="138" spans="1:16" ht="12.75">
      <c r="A138" s="26" t="s">
        <v>60</v>
      </c>
      <c s="31" t="s">
        <v>50</v>
      </c>
      <c s="31" t="s">
        <v>212</v>
      </c>
      <c s="26" t="s">
        <v>78</v>
      </c>
      <c s="32" t="s">
        <v>213</v>
      </c>
      <c s="33" t="s">
        <v>88</v>
      </c>
      <c s="34">
        <v>10287</v>
      </c>
      <c s="35">
        <v>0</v>
      </c>
      <c s="35">
        <f>ROUND(ROUND(H138,2)*ROUND(G138,3),2)</f>
      </c>
      <c s="33" t="s">
        <v>64</v>
      </c>
      <c r="O138">
        <f>(I138*21)/100</f>
      </c>
      <c t="s">
        <v>33</v>
      </c>
    </row>
    <row r="139" spans="1:5" ht="12.75">
      <c r="A139" s="36" t="s">
        <v>65</v>
      </c>
      <c r="E139" s="37" t="s">
        <v>78</v>
      </c>
    </row>
    <row r="140" spans="1:5" ht="63.75">
      <c r="A140" s="38" t="s">
        <v>67</v>
      </c>
      <c r="E140" s="39" t="s">
        <v>214</v>
      </c>
    </row>
    <row r="141" spans="1:5" ht="51">
      <c r="A141" t="s">
        <v>69</v>
      </c>
      <c r="E141" s="37" t="s">
        <v>215</v>
      </c>
    </row>
    <row r="142" spans="1:16" ht="12.75">
      <c r="A142" s="26" t="s">
        <v>60</v>
      </c>
      <c s="31" t="s">
        <v>216</v>
      </c>
      <c s="31" t="s">
        <v>217</v>
      </c>
      <c s="26" t="s">
        <v>78</v>
      </c>
      <c s="32" t="s">
        <v>218</v>
      </c>
      <c s="33" t="s">
        <v>88</v>
      </c>
      <c s="34">
        <v>3000.57</v>
      </c>
      <c s="35">
        <v>0</v>
      </c>
      <c s="35">
        <f>ROUND(ROUND(H142,2)*ROUND(G142,3),2)</f>
      </c>
      <c s="33" t="s">
        <v>64</v>
      </c>
      <c r="O142">
        <f>(I142*21)/100</f>
      </c>
      <c t="s">
        <v>33</v>
      </c>
    </row>
    <row r="143" spans="1:5" ht="12.75">
      <c r="A143" s="36" t="s">
        <v>65</v>
      </c>
      <c r="E143" s="37" t="s">
        <v>78</v>
      </c>
    </row>
    <row r="144" spans="1:5" ht="51">
      <c r="A144" s="38" t="s">
        <v>67</v>
      </c>
      <c r="E144" s="39" t="s">
        <v>219</v>
      </c>
    </row>
    <row r="145" spans="1:5" ht="38.25">
      <c r="A145" t="s">
        <v>69</v>
      </c>
      <c r="E145" s="37" t="s">
        <v>220</v>
      </c>
    </row>
    <row r="146" spans="1:16" ht="12.75">
      <c r="A146" s="26" t="s">
        <v>60</v>
      </c>
      <c s="31" t="s">
        <v>221</v>
      </c>
      <c s="31" t="s">
        <v>222</v>
      </c>
      <c s="26" t="s">
        <v>39</v>
      </c>
      <c s="32" t="s">
        <v>223</v>
      </c>
      <c s="33" t="s">
        <v>88</v>
      </c>
      <c s="34">
        <v>12770.038</v>
      </c>
      <c s="35">
        <v>0</v>
      </c>
      <c s="35">
        <f>ROUND(ROUND(H146,2)*ROUND(G146,3),2)</f>
      </c>
      <c s="33" t="s">
        <v>64</v>
      </c>
      <c r="O146">
        <f>(I146*21)/100</f>
      </c>
      <c t="s">
        <v>33</v>
      </c>
    </row>
    <row r="147" spans="1:5" ht="25.5">
      <c r="A147" s="36" t="s">
        <v>65</v>
      </c>
      <c r="E147" s="37" t="s">
        <v>224</v>
      </c>
    </row>
    <row r="148" spans="1:5" ht="63.75">
      <c r="A148" s="38" t="s">
        <v>67</v>
      </c>
      <c r="E148" s="39" t="s">
        <v>225</v>
      </c>
    </row>
    <row r="149" spans="1:5" ht="51">
      <c r="A149" t="s">
        <v>69</v>
      </c>
      <c r="E149" s="37" t="s">
        <v>226</v>
      </c>
    </row>
    <row r="150" spans="1:16" ht="12.75">
      <c r="A150" s="26" t="s">
        <v>60</v>
      </c>
      <c s="31" t="s">
        <v>227</v>
      </c>
      <c s="31" t="s">
        <v>222</v>
      </c>
      <c s="26" t="s">
        <v>33</v>
      </c>
      <c s="32" t="s">
        <v>223</v>
      </c>
      <c s="33" t="s">
        <v>88</v>
      </c>
      <c s="34">
        <v>12770.038</v>
      </c>
      <c s="35">
        <v>0</v>
      </c>
      <c s="35">
        <f>ROUND(ROUND(H150,2)*ROUND(G150,3),2)</f>
      </c>
      <c s="33" t="s">
        <v>64</v>
      </c>
      <c r="O150">
        <f>(I150*21)/100</f>
      </c>
      <c t="s">
        <v>33</v>
      </c>
    </row>
    <row r="151" spans="1:5" ht="25.5">
      <c r="A151" s="36" t="s">
        <v>65</v>
      </c>
      <c r="E151" s="37" t="s">
        <v>228</v>
      </c>
    </row>
    <row r="152" spans="1:5" ht="63.75">
      <c r="A152" s="38" t="s">
        <v>67</v>
      </c>
      <c r="E152" s="39" t="s">
        <v>229</v>
      </c>
    </row>
    <row r="153" spans="1:5" ht="51">
      <c r="A153" t="s">
        <v>69</v>
      </c>
      <c r="E153" s="37" t="s">
        <v>226</v>
      </c>
    </row>
    <row r="154" spans="1:16" ht="12.75">
      <c r="A154" s="26" t="s">
        <v>60</v>
      </c>
      <c s="31" t="s">
        <v>230</v>
      </c>
      <c s="31" t="s">
        <v>231</v>
      </c>
      <c s="26" t="s">
        <v>78</v>
      </c>
      <c s="32" t="s">
        <v>232</v>
      </c>
      <c s="33" t="s">
        <v>88</v>
      </c>
      <c s="34">
        <v>6.5</v>
      </c>
      <c s="35">
        <v>0</v>
      </c>
      <c s="35">
        <f>ROUND(ROUND(H154,2)*ROUND(G154,3),2)</f>
      </c>
      <c s="33" t="s">
        <v>64</v>
      </c>
      <c r="O154">
        <f>(I154*21)/100</f>
      </c>
      <c t="s">
        <v>33</v>
      </c>
    </row>
    <row r="155" spans="1:5" ht="12.75">
      <c r="A155" s="36" t="s">
        <v>65</v>
      </c>
      <c r="E155" s="37" t="s">
        <v>78</v>
      </c>
    </row>
    <row r="156" spans="1:5" ht="114.75">
      <c r="A156" s="38" t="s">
        <v>67</v>
      </c>
      <c r="E156" s="39" t="s">
        <v>233</v>
      </c>
    </row>
    <row r="157" spans="1:5" ht="51">
      <c r="A157" t="s">
        <v>69</v>
      </c>
      <c r="E157" s="37" t="s">
        <v>234</v>
      </c>
    </row>
    <row r="158" spans="1:16" ht="12.75">
      <c r="A158" s="26" t="s">
        <v>60</v>
      </c>
      <c s="31" t="s">
        <v>47</v>
      </c>
      <c s="31" t="s">
        <v>235</v>
      </c>
      <c s="26" t="s">
        <v>78</v>
      </c>
      <c s="32" t="s">
        <v>236</v>
      </c>
      <c s="33" t="s">
        <v>88</v>
      </c>
      <c s="34">
        <v>12570</v>
      </c>
      <c s="35">
        <v>0</v>
      </c>
      <c s="35">
        <f>ROUND(ROUND(H158,2)*ROUND(G158,3),2)</f>
      </c>
      <c s="33" t="s">
        <v>64</v>
      </c>
      <c r="O158">
        <f>(I158*21)/100</f>
      </c>
      <c t="s">
        <v>33</v>
      </c>
    </row>
    <row r="159" spans="1:5" ht="12.75">
      <c r="A159" s="36" t="s">
        <v>65</v>
      </c>
      <c r="E159" s="37" t="s">
        <v>78</v>
      </c>
    </row>
    <row r="160" spans="1:5" ht="63.75">
      <c r="A160" s="38" t="s">
        <v>67</v>
      </c>
      <c r="E160" s="39" t="s">
        <v>237</v>
      </c>
    </row>
    <row r="161" spans="1:5" ht="140.25">
      <c r="A161" t="s">
        <v>69</v>
      </c>
      <c r="E161" s="37" t="s">
        <v>238</v>
      </c>
    </row>
    <row r="162" spans="1:16" ht="12.75">
      <c r="A162" s="26" t="s">
        <v>60</v>
      </c>
      <c s="31" t="s">
        <v>239</v>
      </c>
      <c s="31" t="s">
        <v>240</v>
      </c>
      <c s="26" t="s">
        <v>78</v>
      </c>
      <c s="32" t="s">
        <v>241</v>
      </c>
      <c s="33" t="s">
        <v>93</v>
      </c>
      <c s="34">
        <v>240.046</v>
      </c>
      <c s="35">
        <v>0</v>
      </c>
      <c s="35">
        <f>ROUND(ROUND(H162,2)*ROUND(G162,3),2)</f>
      </c>
      <c s="33" t="s">
        <v>64</v>
      </c>
      <c r="O162">
        <f>(I162*21)/100</f>
      </c>
      <c t="s">
        <v>33</v>
      </c>
    </row>
    <row r="163" spans="1:5" ht="12.75">
      <c r="A163" s="36" t="s">
        <v>65</v>
      </c>
      <c r="E163" s="37" t="s">
        <v>78</v>
      </c>
    </row>
    <row r="164" spans="1:5" ht="76.5">
      <c r="A164" s="38" t="s">
        <v>67</v>
      </c>
      <c r="E164" s="39" t="s">
        <v>242</v>
      </c>
    </row>
    <row r="165" spans="1:5" ht="140.25">
      <c r="A165" t="s">
        <v>69</v>
      </c>
      <c r="E165" s="37" t="s">
        <v>238</v>
      </c>
    </row>
    <row r="166" spans="1:16" ht="12.75">
      <c r="A166" s="26" t="s">
        <v>60</v>
      </c>
      <c s="31" t="s">
        <v>158</v>
      </c>
      <c s="31" t="s">
        <v>243</v>
      </c>
      <c s="26" t="s">
        <v>78</v>
      </c>
      <c s="32" t="s">
        <v>244</v>
      </c>
      <c s="33" t="s">
        <v>88</v>
      </c>
      <c s="34">
        <v>12770.038</v>
      </c>
      <c s="35">
        <v>0</v>
      </c>
      <c s="35">
        <f>ROUND(ROUND(H166,2)*ROUND(G166,3),2)</f>
      </c>
      <c s="33" t="s">
        <v>64</v>
      </c>
      <c r="O166">
        <f>(I166*21)/100</f>
      </c>
      <c t="s">
        <v>33</v>
      </c>
    </row>
    <row r="167" spans="1:5" ht="25.5">
      <c r="A167" s="36" t="s">
        <v>65</v>
      </c>
      <c r="E167" s="37" t="s">
        <v>245</v>
      </c>
    </row>
    <row r="168" spans="1:5" ht="63.75">
      <c r="A168" s="38" t="s">
        <v>67</v>
      </c>
      <c r="E168" s="39" t="s">
        <v>246</v>
      </c>
    </row>
    <row r="169" spans="1:5" ht="140.25">
      <c r="A169" t="s">
        <v>69</v>
      </c>
      <c r="E169" s="37" t="s">
        <v>238</v>
      </c>
    </row>
    <row r="170" spans="1:16" ht="12.75">
      <c r="A170" s="26" t="s">
        <v>60</v>
      </c>
      <c s="31" t="s">
        <v>247</v>
      </c>
      <c s="31" t="s">
        <v>248</v>
      </c>
      <c s="26" t="s">
        <v>78</v>
      </c>
      <c s="32" t="s">
        <v>249</v>
      </c>
      <c s="33" t="s">
        <v>88</v>
      </c>
      <c s="34">
        <v>8060</v>
      </c>
      <c s="35">
        <v>0</v>
      </c>
      <c s="35">
        <f>ROUND(ROUND(H170,2)*ROUND(G170,3),2)</f>
      </c>
      <c s="33" t="s">
        <v>64</v>
      </c>
      <c r="O170">
        <f>(I170*21)/100</f>
      </c>
      <c t="s">
        <v>33</v>
      </c>
    </row>
    <row r="171" spans="1:5" ht="12.75">
      <c r="A171" s="36" t="s">
        <v>65</v>
      </c>
      <c r="E171" s="37" t="s">
        <v>78</v>
      </c>
    </row>
    <row r="172" spans="1:5" ht="89.25">
      <c r="A172" s="38" t="s">
        <v>67</v>
      </c>
      <c r="E172" s="39" t="s">
        <v>250</v>
      </c>
    </row>
    <row r="173" spans="1:5" ht="140.25">
      <c r="A173" t="s">
        <v>69</v>
      </c>
      <c r="E173" s="37" t="s">
        <v>238</v>
      </c>
    </row>
    <row r="174" spans="1:16" ht="12.75">
      <c r="A174" s="26" t="s">
        <v>60</v>
      </c>
      <c s="31" t="s">
        <v>251</v>
      </c>
      <c s="31" t="s">
        <v>252</v>
      </c>
      <c s="26" t="s">
        <v>78</v>
      </c>
      <c s="32" t="s">
        <v>253</v>
      </c>
      <c s="33" t="s">
        <v>88</v>
      </c>
      <c s="34">
        <v>1200.228</v>
      </c>
      <c s="35">
        <v>0</v>
      </c>
      <c s="35">
        <f>ROUND(ROUND(H174,2)*ROUND(G174,3),2)</f>
      </c>
      <c s="33" t="s">
        <v>64</v>
      </c>
      <c r="O174">
        <f>(I174*21)/100</f>
      </c>
      <c t="s">
        <v>33</v>
      </c>
    </row>
    <row r="175" spans="1:5" ht="12.75">
      <c r="A175" s="36" t="s">
        <v>65</v>
      </c>
      <c r="E175" s="37" t="s">
        <v>78</v>
      </c>
    </row>
    <row r="176" spans="1:5" ht="76.5">
      <c r="A176" s="38" t="s">
        <v>67</v>
      </c>
      <c r="E176" s="39" t="s">
        <v>254</v>
      </c>
    </row>
    <row r="177" spans="1:5" ht="140.25">
      <c r="A177" t="s">
        <v>69</v>
      </c>
      <c r="E177" s="37" t="s">
        <v>238</v>
      </c>
    </row>
    <row r="178" spans="1:18" ht="12.75" customHeight="1">
      <c r="A178" s="6" t="s">
        <v>58</v>
      </c>
      <c s="6"/>
      <c s="41" t="s">
        <v>251</v>
      </c>
      <c s="6"/>
      <c s="29" t="s">
        <v>255</v>
      </c>
      <c s="6"/>
      <c s="6"/>
      <c s="6"/>
      <c s="42">
        <f>0+Q178</f>
      </c>
      <c s="6"/>
      <c r="O178">
        <f>0+R178</f>
      </c>
      <c r="Q178">
        <f>0+I179+I183+I187+I191</f>
      </c>
      <c>
        <f>0+O179+O183+O187+O191</f>
      </c>
    </row>
    <row r="179" spans="1:16" ht="12.75">
      <c r="A179" s="26" t="s">
        <v>60</v>
      </c>
      <c s="31" t="s">
        <v>256</v>
      </c>
      <c s="31" t="s">
        <v>257</v>
      </c>
      <c s="26" t="s">
        <v>78</v>
      </c>
      <c s="32" t="s">
        <v>258</v>
      </c>
      <c s="33" t="s">
        <v>172</v>
      </c>
      <c s="34">
        <v>11</v>
      </c>
      <c s="35">
        <v>0</v>
      </c>
      <c s="35">
        <f>ROUND(ROUND(H179,2)*ROUND(G179,3),2)</f>
      </c>
      <c s="33" t="s">
        <v>64</v>
      </c>
      <c r="O179">
        <f>(I179*21)/100</f>
      </c>
      <c t="s">
        <v>33</v>
      </c>
    </row>
    <row r="180" spans="1:5" ht="12.75">
      <c r="A180" s="36" t="s">
        <v>65</v>
      </c>
      <c r="E180" s="37" t="s">
        <v>78</v>
      </c>
    </row>
    <row r="181" spans="1:5" ht="76.5">
      <c r="A181" s="38" t="s">
        <v>67</v>
      </c>
      <c r="E181" s="39" t="s">
        <v>259</v>
      </c>
    </row>
    <row r="182" spans="1:5" ht="267.75">
      <c r="A182" t="s">
        <v>69</v>
      </c>
      <c r="E182" s="37" t="s">
        <v>260</v>
      </c>
    </row>
    <row r="183" spans="1:16" ht="12.75">
      <c r="A183" s="26" t="s">
        <v>60</v>
      </c>
      <c s="31" t="s">
        <v>261</v>
      </c>
      <c s="31" t="s">
        <v>262</v>
      </c>
      <c s="26" t="s">
        <v>78</v>
      </c>
      <c s="32" t="s">
        <v>263</v>
      </c>
      <c s="33" t="s">
        <v>172</v>
      </c>
      <c s="34">
        <v>16</v>
      </c>
      <c s="35">
        <v>0</v>
      </c>
      <c s="35">
        <f>ROUND(ROUND(H183,2)*ROUND(G183,3),2)</f>
      </c>
      <c s="33" t="s">
        <v>64</v>
      </c>
      <c r="O183">
        <f>(I183*21)/100</f>
      </c>
      <c t="s">
        <v>33</v>
      </c>
    </row>
    <row r="184" spans="1:5" ht="12.75">
      <c r="A184" s="36" t="s">
        <v>65</v>
      </c>
      <c r="E184" s="37" t="s">
        <v>78</v>
      </c>
    </row>
    <row r="185" spans="1:5" ht="102">
      <c r="A185" s="38" t="s">
        <v>67</v>
      </c>
      <c r="E185" s="39" t="s">
        <v>264</v>
      </c>
    </row>
    <row r="186" spans="1:5" ht="255">
      <c r="A186" t="s">
        <v>69</v>
      </c>
      <c r="E186" s="37" t="s">
        <v>265</v>
      </c>
    </row>
    <row r="187" spans="1:16" ht="12.75">
      <c r="A187" s="26" t="s">
        <v>60</v>
      </c>
      <c s="31" t="s">
        <v>266</v>
      </c>
      <c s="31" t="s">
        <v>267</v>
      </c>
      <c s="26" t="s">
        <v>78</v>
      </c>
      <c s="32" t="s">
        <v>268</v>
      </c>
      <c s="33" t="s">
        <v>172</v>
      </c>
      <c s="34">
        <v>58</v>
      </c>
      <c s="35">
        <v>0</v>
      </c>
      <c s="35">
        <f>ROUND(ROUND(H187,2)*ROUND(G187,3),2)</f>
      </c>
      <c s="33" t="s">
        <v>64</v>
      </c>
      <c r="O187">
        <f>(I187*21)/100</f>
      </c>
      <c t="s">
        <v>33</v>
      </c>
    </row>
    <row r="188" spans="1:5" ht="12.75">
      <c r="A188" s="36" t="s">
        <v>65</v>
      </c>
      <c r="E188" s="37" t="s">
        <v>78</v>
      </c>
    </row>
    <row r="189" spans="1:5" ht="178.5">
      <c r="A189" s="38" t="s">
        <v>67</v>
      </c>
      <c r="E189" s="39" t="s">
        <v>269</v>
      </c>
    </row>
    <row r="190" spans="1:5" ht="255">
      <c r="A190" t="s">
        <v>69</v>
      </c>
      <c r="E190" s="37" t="s">
        <v>265</v>
      </c>
    </row>
    <row r="191" spans="1:16" ht="12.75">
      <c r="A191" s="26" t="s">
        <v>60</v>
      </c>
      <c s="31" t="s">
        <v>270</v>
      </c>
      <c s="31" t="s">
        <v>271</v>
      </c>
      <c s="26" t="s">
        <v>78</v>
      </c>
      <c s="32" t="s">
        <v>272</v>
      </c>
      <c s="33" t="s">
        <v>93</v>
      </c>
      <c s="34">
        <v>28.6</v>
      </c>
      <c s="35">
        <v>0</v>
      </c>
      <c s="35">
        <f>ROUND(ROUND(H191,2)*ROUND(G191,3),2)</f>
      </c>
      <c s="33" t="s">
        <v>64</v>
      </c>
      <c r="O191">
        <f>(I191*21)/100</f>
      </c>
      <c t="s">
        <v>33</v>
      </c>
    </row>
    <row r="192" spans="1:5" ht="12.75">
      <c r="A192" s="36" t="s">
        <v>65</v>
      </c>
      <c r="E192" s="37" t="s">
        <v>78</v>
      </c>
    </row>
    <row r="193" spans="1:5" ht="229.5">
      <c r="A193" s="38" t="s">
        <v>67</v>
      </c>
      <c r="E193" s="39" t="s">
        <v>273</v>
      </c>
    </row>
    <row r="194" spans="1:5" ht="369.75">
      <c r="A194" t="s">
        <v>69</v>
      </c>
      <c r="E194" s="37" t="s">
        <v>181</v>
      </c>
    </row>
    <row r="195" spans="1:18" ht="12.75" customHeight="1">
      <c r="A195" s="6" t="s">
        <v>58</v>
      </c>
      <c s="6"/>
      <c s="41" t="s">
        <v>274</v>
      </c>
      <c s="6"/>
      <c s="29" t="s">
        <v>275</v>
      </c>
      <c s="6"/>
      <c s="6"/>
      <c s="6"/>
      <c s="42">
        <f>0+Q195</f>
      </c>
      <c s="6"/>
      <c r="O195">
        <f>0+R195</f>
      </c>
      <c r="Q195">
        <f>0+I196+I200+I204+I208+I212+I216+I220</f>
      </c>
      <c>
        <f>0+O196+O200+O204+O208+O212+O216+O220</f>
      </c>
    </row>
    <row r="196" spans="1:16" ht="12.75">
      <c r="A196" s="26" t="s">
        <v>60</v>
      </c>
      <c s="31" t="s">
        <v>276</v>
      </c>
      <c s="31" t="s">
        <v>277</v>
      </c>
      <c s="26" t="s">
        <v>39</v>
      </c>
      <c s="32" t="s">
        <v>278</v>
      </c>
      <c s="33" t="s">
        <v>172</v>
      </c>
      <c s="34">
        <v>11</v>
      </c>
      <c s="35">
        <v>0</v>
      </c>
      <c s="35">
        <f>ROUND(ROUND(H196,2)*ROUND(G196,3),2)</f>
      </c>
      <c s="33" t="s">
        <v>64</v>
      </c>
      <c r="O196">
        <f>(I196*21)/100</f>
      </c>
      <c t="s">
        <v>33</v>
      </c>
    </row>
    <row r="197" spans="1:5" ht="12.75">
      <c r="A197" s="36" t="s">
        <v>65</v>
      </c>
      <c r="E197" s="37" t="s">
        <v>78</v>
      </c>
    </row>
    <row r="198" spans="1:5" ht="102">
      <c r="A198" s="38" t="s">
        <v>67</v>
      </c>
      <c r="E198" s="39" t="s">
        <v>279</v>
      </c>
    </row>
    <row r="199" spans="1:5" ht="51">
      <c r="A199" t="s">
        <v>69</v>
      </c>
      <c r="E199" s="37" t="s">
        <v>280</v>
      </c>
    </row>
    <row r="200" spans="1:16" ht="12.75">
      <c r="A200" s="26" t="s">
        <v>60</v>
      </c>
      <c s="31" t="s">
        <v>281</v>
      </c>
      <c s="31" t="s">
        <v>282</v>
      </c>
      <c s="26" t="s">
        <v>39</v>
      </c>
      <c s="32" t="s">
        <v>283</v>
      </c>
      <c s="33" t="s">
        <v>172</v>
      </c>
      <c s="34">
        <v>37.7</v>
      </c>
      <c s="35">
        <v>0</v>
      </c>
      <c s="35">
        <f>ROUND(ROUND(H200,2)*ROUND(G200,3),2)</f>
      </c>
      <c s="33" t="s">
        <v>64</v>
      </c>
      <c r="O200">
        <f>(I200*21)/100</f>
      </c>
      <c t="s">
        <v>33</v>
      </c>
    </row>
    <row r="201" spans="1:5" ht="12.75">
      <c r="A201" s="36" t="s">
        <v>65</v>
      </c>
      <c r="E201" s="37" t="s">
        <v>284</v>
      </c>
    </row>
    <row r="202" spans="1:5" ht="165.75">
      <c r="A202" s="38" t="s">
        <v>67</v>
      </c>
      <c r="E202" s="39" t="s">
        <v>285</v>
      </c>
    </row>
    <row r="203" spans="1:5" ht="25.5">
      <c r="A203" t="s">
        <v>69</v>
      </c>
      <c r="E203" s="37" t="s">
        <v>286</v>
      </c>
    </row>
    <row r="204" spans="1:16" ht="12.75">
      <c r="A204" s="26" t="s">
        <v>60</v>
      </c>
      <c s="31" t="s">
        <v>287</v>
      </c>
      <c s="31" t="s">
        <v>282</v>
      </c>
      <c s="26" t="s">
        <v>33</v>
      </c>
      <c s="32" t="s">
        <v>283</v>
      </c>
      <c s="33" t="s">
        <v>172</v>
      </c>
      <c s="34">
        <v>401</v>
      </c>
      <c s="35">
        <v>0</v>
      </c>
      <c s="35">
        <f>ROUND(ROUND(H204,2)*ROUND(G204,3),2)</f>
      </c>
      <c s="33" t="s">
        <v>64</v>
      </c>
      <c r="O204">
        <f>(I204*21)/100</f>
      </c>
      <c t="s">
        <v>33</v>
      </c>
    </row>
    <row r="205" spans="1:5" ht="12.75">
      <c r="A205" s="36" t="s">
        <v>65</v>
      </c>
      <c r="E205" s="37" t="s">
        <v>78</v>
      </c>
    </row>
    <row r="206" spans="1:5" ht="127.5">
      <c r="A206" s="38" t="s">
        <v>67</v>
      </c>
      <c r="E206" s="39" t="s">
        <v>288</v>
      </c>
    </row>
    <row r="207" spans="1:5" ht="25.5">
      <c r="A207" t="s">
        <v>69</v>
      </c>
      <c r="E207" s="37" t="s">
        <v>286</v>
      </c>
    </row>
    <row r="208" spans="1:16" ht="12.75">
      <c r="A208" s="26" t="s">
        <v>60</v>
      </c>
      <c s="31" t="s">
        <v>289</v>
      </c>
      <c s="31" t="s">
        <v>290</v>
      </c>
      <c s="26" t="s">
        <v>39</v>
      </c>
      <c s="32" t="s">
        <v>291</v>
      </c>
      <c s="33" t="s">
        <v>172</v>
      </c>
      <c s="34">
        <v>24.7</v>
      </c>
      <c s="35">
        <v>0</v>
      </c>
      <c s="35">
        <f>ROUND(ROUND(H208,2)*ROUND(G208,3),2)</f>
      </c>
      <c s="33" t="s">
        <v>64</v>
      </c>
      <c r="O208">
        <f>(I208*21)/100</f>
      </c>
      <c t="s">
        <v>33</v>
      </c>
    </row>
    <row r="209" spans="1:5" ht="12.75">
      <c r="A209" s="36" t="s">
        <v>65</v>
      </c>
      <c r="E209" s="37" t="s">
        <v>78</v>
      </c>
    </row>
    <row r="210" spans="1:5" ht="127.5">
      <c r="A210" s="38" t="s">
        <v>67</v>
      </c>
      <c r="E210" s="39" t="s">
        <v>292</v>
      </c>
    </row>
    <row r="211" spans="1:5" ht="38.25">
      <c r="A211" t="s">
        <v>69</v>
      </c>
      <c r="E211" s="37" t="s">
        <v>293</v>
      </c>
    </row>
    <row r="212" spans="1:16" ht="12.75">
      <c r="A212" s="26" t="s">
        <v>60</v>
      </c>
      <c s="31" t="s">
        <v>294</v>
      </c>
      <c s="31" t="s">
        <v>290</v>
      </c>
      <c s="26" t="s">
        <v>33</v>
      </c>
      <c s="32" t="s">
        <v>291</v>
      </c>
      <c s="33" t="s">
        <v>172</v>
      </c>
      <c s="34">
        <v>401</v>
      </c>
      <c s="35">
        <v>0</v>
      </c>
      <c s="35">
        <f>ROUND(ROUND(H212,2)*ROUND(G212,3),2)</f>
      </c>
      <c s="33" t="s">
        <v>64</v>
      </c>
      <c r="O212">
        <f>(I212*21)/100</f>
      </c>
      <c t="s">
        <v>33</v>
      </c>
    </row>
    <row r="213" spans="1:5" ht="12.75">
      <c r="A213" s="36" t="s">
        <v>65</v>
      </c>
      <c r="E213" s="37" t="s">
        <v>78</v>
      </c>
    </row>
    <row r="214" spans="1:5" ht="140.25">
      <c r="A214" s="38" t="s">
        <v>67</v>
      </c>
      <c r="E214" s="39" t="s">
        <v>295</v>
      </c>
    </row>
    <row r="215" spans="1:5" ht="38.25">
      <c r="A215" t="s">
        <v>69</v>
      </c>
      <c r="E215" s="37" t="s">
        <v>293</v>
      </c>
    </row>
    <row r="216" spans="1:16" ht="12.75">
      <c r="A216" s="26" t="s">
        <v>60</v>
      </c>
      <c s="31" t="s">
        <v>296</v>
      </c>
      <c s="31" t="s">
        <v>297</v>
      </c>
      <c s="26" t="s">
        <v>78</v>
      </c>
      <c s="32" t="s">
        <v>298</v>
      </c>
      <c s="33" t="s">
        <v>88</v>
      </c>
      <c s="34">
        <v>5.5</v>
      </c>
      <c s="35">
        <v>0</v>
      </c>
      <c s="35">
        <f>ROUND(ROUND(H216,2)*ROUND(G216,3),2)</f>
      </c>
      <c s="33" t="s">
        <v>64</v>
      </c>
      <c r="O216">
        <f>(I216*21)/100</f>
      </c>
      <c t="s">
        <v>33</v>
      </c>
    </row>
    <row r="217" spans="1:5" ht="12.75">
      <c r="A217" s="36" t="s">
        <v>65</v>
      </c>
      <c r="E217" s="37" t="s">
        <v>78</v>
      </c>
    </row>
    <row r="218" spans="1:5" ht="89.25">
      <c r="A218" s="38" t="s">
        <v>67</v>
      </c>
      <c r="E218" s="39" t="s">
        <v>299</v>
      </c>
    </row>
    <row r="219" spans="1:5" ht="102">
      <c r="A219" t="s">
        <v>69</v>
      </c>
      <c r="E219" s="37" t="s">
        <v>300</v>
      </c>
    </row>
    <row r="220" spans="1:16" ht="12.75">
      <c r="A220" s="26" t="s">
        <v>60</v>
      </c>
      <c s="31" t="s">
        <v>301</v>
      </c>
      <c s="31" t="s">
        <v>302</v>
      </c>
      <c s="26" t="s">
        <v>78</v>
      </c>
      <c s="32" t="s">
        <v>303</v>
      </c>
      <c s="33" t="s">
        <v>88</v>
      </c>
      <c s="34">
        <v>38310.114</v>
      </c>
      <c s="35">
        <v>0</v>
      </c>
      <c s="35">
        <f>ROUND(ROUND(H220,2)*ROUND(G220,3),2)</f>
      </c>
      <c s="33" t="s">
        <v>64</v>
      </c>
      <c r="O220">
        <f>(I220*21)/100</f>
      </c>
      <c t="s">
        <v>33</v>
      </c>
    </row>
    <row r="221" spans="1:5" ht="12.75">
      <c r="A221" s="36" t="s">
        <v>65</v>
      </c>
      <c r="E221" s="37" t="s">
        <v>78</v>
      </c>
    </row>
    <row r="222" spans="1:5" ht="89.25">
      <c r="A222" s="38" t="s">
        <v>67</v>
      </c>
      <c r="E222" s="39" t="s">
        <v>304</v>
      </c>
    </row>
    <row r="223" spans="1:5" ht="25.5">
      <c r="A223" t="s">
        <v>69</v>
      </c>
      <c r="E223" s="37" t="s">
        <v>305</v>
      </c>
    </row>
    <row r="224" spans="1:18" ht="12.75" customHeight="1">
      <c r="A224" s="6" t="s">
        <v>58</v>
      </c>
      <c s="6"/>
      <c s="41" t="s">
        <v>306</v>
      </c>
      <c s="6"/>
      <c s="29" t="s">
        <v>307</v>
      </c>
      <c s="6"/>
      <c s="6"/>
      <c s="6"/>
      <c s="42">
        <f>0+Q224</f>
      </c>
      <c s="6"/>
      <c r="O224">
        <f>0+R224</f>
      </c>
      <c r="Q224">
        <f>0+I225+I229+I233+I237+I241+I245</f>
      </c>
      <c>
        <f>0+O225+O229+O233+O237+O241+O245</f>
      </c>
    </row>
    <row r="225" spans="1:16" ht="12.75">
      <c r="A225" s="26" t="s">
        <v>60</v>
      </c>
      <c s="31" t="s">
        <v>308</v>
      </c>
      <c s="31" t="s">
        <v>309</v>
      </c>
      <c s="26" t="s">
        <v>78</v>
      </c>
      <c s="32" t="s">
        <v>310</v>
      </c>
      <c s="33" t="s">
        <v>93</v>
      </c>
      <c s="34">
        <v>2.78</v>
      </c>
      <c s="35">
        <v>0</v>
      </c>
      <c s="35">
        <f>ROUND(ROUND(H225,2)*ROUND(G225,3),2)</f>
      </c>
      <c s="33" t="s">
        <v>64</v>
      </c>
      <c r="O225">
        <f>(I225*21)/100</f>
      </c>
      <c t="s">
        <v>33</v>
      </c>
    </row>
    <row r="226" spans="1:5" ht="12.75">
      <c r="A226" s="36" t="s">
        <v>65</v>
      </c>
      <c r="E226" s="37" t="s">
        <v>311</v>
      </c>
    </row>
    <row r="227" spans="1:5" ht="76.5">
      <c r="A227" s="38" t="s">
        <v>67</v>
      </c>
      <c r="E227" s="39" t="s">
        <v>312</v>
      </c>
    </row>
    <row r="228" spans="1:5" ht="408">
      <c r="A228" t="s">
        <v>69</v>
      </c>
      <c r="E228" s="37" t="s">
        <v>313</v>
      </c>
    </row>
    <row r="229" spans="1:16" ht="12.75">
      <c r="A229" s="26" t="s">
        <v>60</v>
      </c>
      <c s="31" t="s">
        <v>314</v>
      </c>
      <c s="31" t="s">
        <v>309</v>
      </c>
      <c s="26" t="s">
        <v>315</v>
      </c>
      <c s="32" t="s">
        <v>316</v>
      </c>
      <c s="33" t="s">
        <v>317</v>
      </c>
      <c s="34">
        <v>20</v>
      </c>
      <c s="35">
        <v>0</v>
      </c>
      <c s="35">
        <f>ROUND(ROUND(H229,2)*ROUND(G229,3),2)</f>
      </c>
      <c s="33" t="s">
        <v>64</v>
      </c>
      <c r="O229">
        <f>(I229*21)/100</f>
      </c>
      <c t="s">
        <v>33</v>
      </c>
    </row>
    <row r="230" spans="1:5" ht="12.75">
      <c r="A230" s="36" t="s">
        <v>65</v>
      </c>
      <c r="E230" s="37" t="s">
        <v>318</v>
      </c>
    </row>
    <row r="231" spans="1:5" ht="229.5">
      <c r="A231" s="38" t="s">
        <v>67</v>
      </c>
      <c r="E231" s="39" t="s">
        <v>319</v>
      </c>
    </row>
    <row r="232" spans="1:5" ht="408">
      <c r="A232" t="s">
        <v>69</v>
      </c>
      <c r="E232" s="37" t="s">
        <v>313</v>
      </c>
    </row>
    <row r="233" spans="1:16" ht="12.75">
      <c r="A233" s="26" t="s">
        <v>60</v>
      </c>
      <c s="31" t="s">
        <v>320</v>
      </c>
      <c s="31" t="s">
        <v>321</v>
      </c>
      <c s="26" t="s">
        <v>78</v>
      </c>
      <c s="32" t="s">
        <v>322</v>
      </c>
      <c s="33" t="s">
        <v>93</v>
      </c>
      <c s="34">
        <v>6.97</v>
      </c>
      <c s="35">
        <v>0</v>
      </c>
      <c s="35">
        <f>ROUND(ROUND(H233,2)*ROUND(G233,3),2)</f>
      </c>
      <c s="33" t="s">
        <v>64</v>
      </c>
      <c r="O233">
        <f>(I233*21)/100</f>
      </c>
      <c t="s">
        <v>33</v>
      </c>
    </row>
    <row r="234" spans="1:5" ht="12.75">
      <c r="A234" s="36" t="s">
        <v>65</v>
      </c>
      <c r="E234" s="37" t="s">
        <v>78</v>
      </c>
    </row>
    <row r="235" spans="1:5" ht="114.75">
      <c r="A235" s="38" t="s">
        <v>67</v>
      </c>
      <c r="E235" s="39" t="s">
        <v>323</v>
      </c>
    </row>
    <row r="236" spans="1:5" ht="102">
      <c r="A236" t="s">
        <v>69</v>
      </c>
      <c r="E236" s="37" t="s">
        <v>324</v>
      </c>
    </row>
    <row r="237" spans="1:16" ht="12.75">
      <c r="A237" s="26" t="s">
        <v>60</v>
      </c>
      <c s="31" t="s">
        <v>325</v>
      </c>
      <c s="31" t="s">
        <v>326</v>
      </c>
      <c s="26" t="s">
        <v>78</v>
      </c>
      <c s="32" t="s">
        <v>327</v>
      </c>
      <c s="33" t="s">
        <v>172</v>
      </c>
      <c s="34">
        <v>14</v>
      </c>
      <c s="35">
        <v>0</v>
      </c>
      <c s="35">
        <f>ROUND(ROUND(H237,2)*ROUND(G237,3),2)</f>
      </c>
      <c s="33" t="s">
        <v>64</v>
      </c>
      <c r="O237">
        <f>(I237*21)/100</f>
      </c>
      <c t="s">
        <v>33</v>
      </c>
    </row>
    <row r="238" spans="1:5" ht="12.75">
      <c r="A238" s="36" t="s">
        <v>65</v>
      </c>
      <c r="E238" s="37" t="s">
        <v>78</v>
      </c>
    </row>
    <row r="239" spans="1:5" ht="102">
      <c r="A239" s="38" t="s">
        <v>67</v>
      </c>
      <c r="E239" s="39" t="s">
        <v>328</v>
      </c>
    </row>
    <row r="240" spans="1:5" ht="114.75">
      <c r="A240" t="s">
        <v>69</v>
      </c>
      <c r="E240" s="37" t="s">
        <v>329</v>
      </c>
    </row>
    <row r="241" spans="1:16" ht="12.75">
      <c r="A241" s="26" t="s">
        <v>60</v>
      </c>
      <c s="31" t="s">
        <v>330</v>
      </c>
      <c s="31" t="s">
        <v>331</v>
      </c>
      <c s="26" t="s">
        <v>78</v>
      </c>
      <c s="32" t="s">
        <v>332</v>
      </c>
      <c s="33" t="s">
        <v>172</v>
      </c>
      <c s="34">
        <v>21</v>
      </c>
      <c s="35">
        <v>0</v>
      </c>
      <c s="35">
        <f>ROUND(ROUND(H241,2)*ROUND(G241,3),2)</f>
      </c>
      <c s="33" t="s">
        <v>64</v>
      </c>
      <c r="O241">
        <f>(I241*21)/100</f>
      </c>
      <c t="s">
        <v>33</v>
      </c>
    </row>
    <row r="242" spans="1:5" ht="12.75">
      <c r="A242" s="36" t="s">
        <v>65</v>
      </c>
      <c r="E242" s="37" t="s">
        <v>78</v>
      </c>
    </row>
    <row r="243" spans="1:5" ht="114.75">
      <c r="A243" s="38" t="s">
        <v>67</v>
      </c>
      <c r="E243" s="39" t="s">
        <v>333</v>
      </c>
    </row>
    <row r="244" spans="1:5" ht="114.75">
      <c r="A244" t="s">
        <v>69</v>
      </c>
      <c r="E244" s="37" t="s">
        <v>329</v>
      </c>
    </row>
    <row r="245" spans="1:16" ht="12.75">
      <c r="A245" s="26" t="s">
        <v>60</v>
      </c>
      <c s="31" t="s">
        <v>296</v>
      </c>
      <c s="31" t="s">
        <v>334</v>
      </c>
      <c s="26" t="s">
        <v>78</v>
      </c>
      <c s="32" t="s">
        <v>335</v>
      </c>
      <c s="33" t="s">
        <v>172</v>
      </c>
      <c s="34">
        <v>16.5</v>
      </c>
      <c s="35">
        <v>0</v>
      </c>
      <c s="35">
        <f>ROUND(ROUND(H245,2)*ROUND(G245,3),2)</f>
      </c>
      <c s="33" t="s">
        <v>64</v>
      </c>
      <c r="O245">
        <f>(I245*21)/100</f>
      </c>
      <c t="s">
        <v>33</v>
      </c>
    </row>
    <row r="246" spans="1:5" ht="12.75">
      <c r="A246" s="36" t="s">
        <v>65</v>
      </c>
      <c r="E246" s="37" t="s">
        <v>78</v>
      </c>
    </row>
    <row r="247" spans="1:5" ht="89.25">
      <c r="A247" s="38" t="s">
        <v>67</v>
      </c>
      <c r="E247" s="39" t="s">
        <v>336</v>
      </c>
    </row>
    <row r="248" spans="1:5" ht="114.75">
      <c r="A248" t="s">
        <v>69</v>
      </c>
      <c r="E248" s="37" t="s">
        <v>329</v>
      </c>
    </row>
    <row r="249" spans="1:18" ht="12.75" customHeight="1">
      <c r="A249" s="6" t="s">
        <v>58</v>
      </c>
      <c s="6"/>
      <c s="41" t="s">
        <v>337</v>
      </c>
      <c s="6"/>
      <c s="29" t="s">
        <v>338</v>
      </c>
      <c s="6"/>
      <c s="6"/>
      <c s="6"/>
      <c s="42">
        <f>0+Q249</f>
      </c>
      <c s="6"/>
      <c r="O249">
        <f>0+R249</f>
      </c>
      <c r="Q249">
        <f>0+I250+I254+I258+I262+I266+I270+I274+I278+I282+I286</f>
      </c>
      <c>
        <f>0+O250+O254+O258+O262+O266+O270+O274+O278+O282+O286</f>
      </c>
    </row>
    <row r="250" spans="1:16" ht="25.5">
      <c r="A250" s="26" t="s">
        <v>60</v>
      </c>
      <c s="31" t="s">
        <v>45</v>
      </c>
      <c s="31" t="s">
        <v>339</v>
      </c>
      <c s="26" t="s">
        <v>78</v>
      </c>
      <c s="32" t="s">
        <v>340</v>
      </c>
      <c s="33" t="s">
        <v>172</v>
      </c>
      <c s="34">
        <v>147</v>
      </c>
      <c s="35">
        <v>0</v>
      </c>
      <c s="35">
        <f>ROUND(ROUND(H250,2)*ROUND(G250,3),2)</f>
      </c>
      <c s="33" t="s">
        <v>64</v>
      </c>
      <c r="O250">
        <f>(I250*21)/100</f>
      </c>
      <c t="s">
        <v>33</v>
      </c>
    </row>
    <row r="251" spans="1:5" ht="12.75">
      <c r="A251" s="36" t="s">
        <v>65</v>
      </c>
      <c r="E251" s="37" t="s">
        <v>78</v>
      </c>
    </row>
    <row r="252" spans="1:5" ht="114.75">
      <c r="A252" s="38" t="s">
        <v>67</v>
      </c>
      <c r="E252" s="39" t="s">
        <v>341</v>
      </c>
    </row>
    <row r="253" spans="1:5" ht="127.5">
      <c r="A253" t="s">
        <v>69</v>
      </c>
      <c r="E253" s="37" t="s">
        <v>342</v>
      </c>
    </row>
    <row r="254" spans="1:16" ht="12.75">
      <c r="A254" s="26" t="s">
        <v>60</v>
      </c>
      <c s="31" t="s">
        <v>158</v>
      </c>
      <c s="31" t="s">
        <v>343</v>
      </c>
      <c s="26" t="s">
        <v>39</v>
      </c>
      <c s="32" t="s">
        <v>344</v>
      </c>
      <c s="33" t="s">
        <v>317</v>
      </c>
      <c s="34">
        <v>160</v>
      </c>
      <c s="35">
        <v>0</v>
      </c>
      <c s="35">
        <f>ROUND(ROUND(H254,2)*ROUND(G254,3),2)</f>
      </c>
      <c s="33" t="s">
        <v>64</v>
      </c>
      <c r="O254">
        <f>(I254*21)/100</f>
      </c>
      <c t="s">
        <v>33</v>
      </c>
    </row>
    <row r="255" spans="1:5" ht="12.75">
      <c r="A255" s="36" t="s">
        <v>65</v>
      </c>
      <c r="E255" s="37" t="s">
        <v>78</v>
      </c>
    </row>
    <row r="256" spans="1:5" ht="63.75">
      <c r="A256" s="38" t="s">
        <v>67</v>
      </c>
      <c r="E256" s="39" t="s">
        <v>345</v>
      </c>
    </row>
    <row r="257" spans="1:5" ht="51">
      <c r="A257" t="s">
        <v>69</v>
      </c>
      <c r="E257" s="37" t="s">
        <v>346</v>
      </c>
    </row>
    <row r="258" spans="1:16" ht="12.75">
      <c r="A258" s="26" t="s">
        <v>60</v>
      </c>
      <c s="31" t="s">
        <v>251</v>
      </c>
      <c s="31" t="s">
        <v>343</v>
      </c>
      <c s="26" t="s">
        <v>33</v>
      </c>
      <c s="32" t="s">
        <v>344</v>
      </c>
      <c s="33" t="s">
        <v>317</v>
      </c>
      <c s="34">
        <v>10</v>
      </c>
      <c s="35">
        <v>0</v>
      </c>
      <c s="35">
        <f>ROUND(ROUND(H258,2)*ROUND(G258,3),2)</f>
      </c>
      <c s="33" t="s">
        <v>64</v>
      </c>
      <c r="O258">
        <f>(I258*21)/100</f>
      </c>
      <c t="s">
        <v>33</v>
      </c>
    </row>
    <row r="259" spans="1:5" ht="12.75">
      <c r="A259" s="36" t="s">
        <v>65</v>
      </c>
      <c r="E259" s="37" t="s">
        <v>78</v>
      </c>
    </row>
    <row r="260" spans="1:5" ht="114.75">
      <c r="A260" s="38" t="s">
        <v>67</v>
      </c>
      <c r="E260" s="39" t="s">
        <v>347</v>
      </c>
    </row>
    <row r="261" spans="1:5" ht="51">
      <c r="A261" t="s">
        <v>69</v>
      </c>
      <c r="E261" s="37" t="s">
        <v>346</v>
      </c>
    </row>
    <row r="262" spans="1:16" ht="12.75">
      <c r="A262" s="26" t="s">
        <v>60</v>
      </c>
      <c s="31" t="s">
        <v>50</v>
      </c>
      <c s="31" t="s">
        <v>348</v>
      </c>
      <c s="26" t="s">
        <v>78</v>
      </c>
      <c s="32" t="s">
        <v>349</v>
      </c>
      <c s="33" t="s">
        <v>317</v>
      </c>
      <c s="34">
        <v>45</v>
      </c>
      <c s="35">
        <v>0</v>
      </c>
      <c s="35">
        <f>ROUND(ROUND(H262,2)*ROUND(G262,3),2)</f>
      </c>
      <c s="33" t="s">
        <v>64</v>
      </c>
      <c r="O262">
        <f>(I262*21)/100</f>
      </c>
      <c t="s">
        <v>33</v>
      </c>
    </row>
    <row r="263" spans="1:5" ht="12.75">
      <c r="A263" s="36" t="s">
        <v>65</v>
      </c>
      <c r="E263" s="37" t="s">
        <v>78</v>
      </c>
    </row>
    <row r="264" spans="1:5" ht="38.25">
      <c r="A264" s="38" t="s">
        <v>67</v>
      </c>
      <c r="E264" s="39" t="s">
        <v>350</v>
      </c>
    </row>
    <row r="265" spans="1:5" ht="25.5">
      <c r="A265" t="s">
        <v>69</v>
      </c>
      <c r="E265" s="37" t="s">
        <v>351</v>
      </c>
    </row>
    <row r="266" spans="1:16" ht="25.5">
      <c r="A266" s="26" t="s">
        <v>60</v>
      </c>
      <c s="31" t="s">
        <v>52</v>
      </c>
      <c s="31" t="s">
        <v>352</v>
      </c>
      <c s="26" t="s">
        <v>78</v>
      </c>
      <c s="32" t="s">
        <v>353</v>
      </c>
      <c s="33" t="s">
        <v>317</v>
      </c>
      <c s="34">
        <v>3</v>
      </c>
      <c s="35">
        <v>0</v>
      </c>
      <c s="35">
        <f>ROUND(ROUND(H266,2)*ROUND(G266,3),2)</f>
      </c>
      <c s="33" t="s">
        <v>64</v>
      </c>
      <c r="O266">
        <f>(I266*21)/100</f>
      </c>
      <c t="s">
        <v>33</v>
      </c>
    </row>
    <row r="267" spans="1:5" ht="12.75">
      <c r="A267" s="36" t="s">
        <v>65</v>
      </c>
      <c r="E267" s="37" t="s">
        <v>78</v>
      </c>
    </row>
    <row r="268" spans="1:5" ht="63.75">
      <c r="A268" s="38" t="s">
        <v>67</v>
      </c>
      <c r="E268" s="39" t="s">
        <v>354</v>
      </c>
    </row>
    <row r="269" spans="1:5" ht="51">
      <c r="A269" t="s">
        <v>69</v>
      </c>
      <c r="E269" s="37" t="s">
        <v>346</v>
      </c>
    </row>
    <row r="270" spans="1:16" ht="12.75">
      <c r="A270" s="26" t="s">
        <v>60</v>
      </c>
      <c s="31" t="s">
        <v>54</v>
      </c>
      <c s="31" t="s">
        <v>355</v>
      </c>
      <c s="26" t="s">
        <v>78</v>
      </c>
      <c s="32" t="s">
        <v>356</v>
      </c>
      <c s="33" t="s">
        <v>317</v>
      </c>
      <c s="34">
        <v>4</v>
      </c>
      <c s="35">
        <v>0</v>
      </c>
      <c s="35">
        <f>ROUND(ROUND(H270,2)*ROUND(G270,3),2)</f>
      </c>
      <c s="33" t="s">
        <v>64</v>
      </c>
      <c r="O270">
        <f>(I270*21)/100</f>
      </c>
      <c t="s">
        <v>33</v>
      </c>
    </row>
    <row r="271" spans="1:5" ht="12.75">
      <c r="A271" s="36" t="s">
        <v>65</v>
      </c>
      <c r="E271" s="37" t="s">
        <v>78</v>
      </c>
    </row>
    <row r="272" spans="1:5" ht="63.75">
      <c r="A272" s="38" t="s">
        <v>67</v>
      </c>
      <c r="E272" s="39" t="s">
        <v>357</v>
      </c>
    </row>
    <row r="273" spans="1:5" ht="12.75">
      <c r="A273" t="s">
        <v>69</v>
      </c>
      <c r="E273" s="37" t="s">
        <v>358</v>
      </c>
    </row>
    <row r="274" spans="1:16" ht="25.5">
      <c r="A274" s="26" t="s">
        <v>60</v>
      </c>
      <c s="31" t="s">
        <v>359</v>
      </c>
      <c s="31" t="s">
        <v>360</v>
      </c>
      <c s="26" t="s">
        <v>78</v>
      </c>
      <c s="32" t="s">
        <v>361</v>
      </c>
      <c s="33" t="s">
        <v>317</v>
      </c>
      <c s="34">
        <v>3</v>
      </c>
      <c s="35">
        <v>0</v>
      </c>
      <c s="35">
        <f>ROUND(ROUND(H274,2)*ROUND(G274,3),2)</f>
      </c>
      <c s="33" t="s">
        <v>64</v>
      </c>
      <c r="O274">
        <f>(I274*21)/100</f>
      </c>
      <c t="s">
        <v>33</v>
      </c>
    </row>
    <row r="275" spans="1:5" ht="12.75">
      <c r="A275" s="36" t="s">
        <v>65</v>
      </c>
      <c r="E275" s="37" t="s">
        <v>78</v>
      </c>
    </row>
    <row r="276" spans="1:5" ht="51">
      <c r="A276" s="38" t="s">
        <v>67</v>
      </c>
      <c r="E276" s="39" t="s">
        <v>362</v>
      </c>
    </row>
    <row r="277" spans="1:5" ht="25.5">
      <c r="A277" t="s">
        <v>69</v>
      </c>
      <c r="E277" s="37" t="s">
        <v>363</v>
      </c>
    </row>
    <row r="278" spans="1:16" ht="25.5">
      <c r="A278" s="26" t="s">
        <v>60</v>
      </c>
      <c s="31" t="s">
        <v>364</v>
      </c>
      <c s="31" t="s">
        <v>365</v>
      </c>
      <c s="26" t="s">
        <v>78</v>
      </c>
      <c s="32" t="s">
        <v>366</v>
      </c>
      <c s="33" t="s">
        <v>317</v>
      </c>
      <c s="34">
        <v>11</v>
      </c>
      <c s="35">
        <v>0</v>
      </c>
      <c s="35">
        <f>ROUND(ROUND(H278,2)*ROUND(G278,3),2)</f>
      </c>
      <c s="33" t="s">
        <v>64</v>
      </c>
      <c r="O278">
        <f>(I278*21)/100</f>
      </c>
      <c t="s">
        <v>33</v>
      </c>
    </row>
    <row r="279" spans="1:5" ht="12.75">
      <c r="A279" s="36" t="s">
        <v>65</v>
      </c>
      <c r="E279" s="37" t="s">
        <v>78</v>
      </c>
    </row>
    <row r="280" spans="1:5" ht="127.5">
      <c r="A280" s="38" t="s">
        <v>67</v>
      </c>
      <c r="E280" s="39" t="s">
        <v>367</v>
      </c>
    </row>
    <row r="281" spans="1:5" ht="25.5">
      <c r="A281" t="s">
        <v>69</v>
      </c>
      <c r="E281" s="37" t="s">
        <v>368</v>
      </c>
    </row>
    <row r="282" spans="1:16" ht="25.5">
      <c r="A282" s="26" t="s">
        <v>60</v>
      </c>
      <c s="31" t="s">
        <v>369</v>
      </c>
      <c s="31" t="s">
        <v>370</v>
      </c>
      <c s="26" t="s">
        <v>78</v>
      </c>
      <c s="32" t="s">
        <v>371</v>
      </c>
      <c s="33" t="s">
        <v>88</v>
      </c>
      <c s="34">
        <v>500.5</v>
      </c>
      <c s="35">
        <v>0</v>
      </c>
      <c s="35">
        <f>ROUND(ROUND(H282,2)*ROUND(G282,3),2)</f>
      </c>
      <c s="33" t="s">
        <v>64</v>
      </c>
      <c r="O282">
        <f>(I282*21)/100</f>
      </c>
      <c t="s">
        <v>33</v>
      </c>
    </row>
    <row r="283" spans="1:5" ht="12.75">
      <c r="A283" s="36" t="s">
        <v>65</v>
      </c>
      <c r="E283" s="37" t="s">
        <v>78</v>
      </c>
    </row>
    <row r="284" spans="1:5" ht="63.75">
      <c r="A284" s="38" t="s">
        <v>67</v>
      </c>
      <c r="E284" s="39" t="s">
        <v>372</v>
      </c>
    </row>
    <row r="285" spans="1:5" ht="38.25">
      <c r="A285" t="s">
        <v>69</v>
      </c>
      <c r="E285" s="37" t="s">
        <v>373</v>
      </c>
    </row>
    <row r="286" spans="1:16" ht="25.5">
      <c r="A286" s="26" t="s">
        <v>60</v>
      </c>
      <c s="31" t="s">
        <v>111</v>
      </c>
      <c s="31" t="s">
        <v>374</v>
      </c>
      <c s="26" t="s">
        <v>78</v>
      </c>
      <c s="32" t="s">
        <v>375</v>
      </c>
      <c s="33" t="s">
        <v>88</v>
      </c>
      <c s="34">
        <v>500.5</v>
      </c>
      <c s="35">
        <v>0</v>
      </c>
      <c s="35">
        <f>ROUND(ROUND(H286,2)*ROUND(G286,3),2)</f>
      </c>
      <c s="33" t="s">
        <v>64</v>
      </c>
      <c r="O286">
        <f>(I286*21)/100</f>
      </c>
      <c t="s">
        <v>33</v>
      </c>
    </row>
    <row r="287" spans="1:5" ht="12.75">
      <c r="A287" s="36" t="s">
        <v>65</v>
      </c>
      <c r="E287" s="37" t="s">
        <v>78</v>
      </c>
    </row>
    <row r="288" spans="1:5" ht="63.75">
      <c r="A288" s="38" t="s">
        <v>67</v>
      </c>
      <c r="E288" s="39" t="s">
        <v>372</v>
      </c>
    </row>
    <row r="289" spans="1:5" ht="38.25">
      <c r="A289" t="s">
        <v>69</v>
      </c>
      <c r="E289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376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376</v>
      </c>
      <c s="6"/>
      <c s="18" t="s">
        <v>377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9876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</v>
      </c>
    </row>
    <row r="14" spans="1:5" ht="63.75">
      <c r="A14" s="38" t="s">
        <v>67</v>
      </c>
      <c r="E14" s="39" t="s">
        <v>379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380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112</v>
      </c>
      <c s="26" t="s">
        <v>78</v>
      </c>
      <c s="32" t="s">
        <v>113</v>
      </c>
      <c s="33" t="s">
        <v>93</v>
      </c>
      <c s="34">
        <v>4938</v>
      </c>
      <c s="35">
        <v>0</v>
      </c>
      <c s="35">
        <f>ROUND(ROUND(H17,2)*ROUND(G17,3),2)</f>
      </c>
      <c s="33" t="s">
        <v>64</v>
      </c>
      <c r="O17">
        <f>(I17*21)/100</f>
      </c>
      <c t="s">
        <v>33</v>
      </c>
    </row>
    <row r="18" spans="1:5" ht="12.75">
      <c r="A18" s="36" t="s">
        <v>65</v>
      </c>
      <c r="E18" s="37" t="s">
        <v>78</v>
      </c>
    </row>
    <row r="19" spans="1:5" ht="51">
      <c r="A19" s="38" t="s">
        <v>67</v>
      </c>
      <c r="E19" s="39" t="s">
        <v>381</v>
      </c>
    </row>
    <row r="20" spans="1:5" ht="369.75">
      <c r="A20" t="s">
        <v>69</v>
      </c>
      <c r="E20" s="37" t="s">
        <v>115</v>
      </c>
    </row>
    <row r="21" spans="1:16" ht="12.75">
      <c r="A21" s="26" t="s">
        <v>60</v>
      </c>
      <c s="31" t="s">
        <v>32</v>
      </c>
      <c s="31" t="s">
        <v>122</v>
      </c>
      <c s="26" t="s">
        <v>78</v>
      </c>
      <c s="32" t="s">
        <v>123</v>
      </c>
      <c s="33" t="s">
        <v>93</v>
      </c>
      <c s="34">
        <v>4938</v>
      </c>
      <c s="35">
        <v>0</v>
      </c>
      <c s="35">
        <f>ROUND(ROUND(H21,2)*ROUND(G21,3),2)</f>
      </c>
      <c s="33" t="s">
        <v>64</v>
      </c>
      <c r="O21">
        <f>(I21*21)/100</f>
      </c>
      <c t="s">
        <v>33</v>
      </c>
    </row>
    <row r="22" spans="1:5" ht="12.75">
      <c r="A22" s="36" t="s">
        <v>65</v>
      </c>
      <c r="E22" s="37" t="s">
        <v>78</v>
      </c>
    </row>
    <row r="23" spans="1:5" ht="51">
      <c r="A23" s="38" t="s">
        <v>67</v>
      </c>
      <c r="E23" s="39" t="s">
        <v>381</v>
      </c>
    </row>
    <row r="24" spans="1:5" ht="280.5">
      <c r="A24" t="s">
        <v>69</v>
      </c>
      <c r="E24" s="37" t="s">
        <v>125</v>
      </c>
    </row>
    <row r="25" spans="1:16" ht="12.75">
      <c r="A25" s="26" t="s">
        <v>60</v>
      </c>
      <c s="31" t="s">
        <v>45</v>
      </c>
      <c s="31" t="s">
        <v>132</v>
      </c>
      <c s="26" t="s">
        <v>78</v>
      </c>
      <c s="32" t="s">
        <v>133</v>
      </c>
      <c s="33" t="s">
        <v>88</v>
      </c>
      <c s="34">
        <v>12344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51">
      <c r="A27" s="38" t="s">
        <v>67</v>
      </c>
      <c r="E27" s="39" t="s">
        <v>134</v>
      </c>
    </row>
    <row r="28" spans="1:5" ht="25.5">
      <c r="A28" t="s">
        <v>69</v>
      </c>
      <c r="E28" s="37" t="s">
        <v>135</v>
      </c>
    </row>
    <row r="29" spans="1:18" ht="12.75" customHeight="1">
      <c r="A29" s="6" t="s">
        <v>58</v>
      </c>
      <c s="6"/>
      <c s="41" t="s">
        <v>33</v>
      </c>
      <c s="6"/>
      <c s="29" t="s">
        <v>382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383</v>
      </c>
      <c s="26" t="s">
        <v>78</v>
      </c>
      <c s="32" t="s">
        <v>384</v>
      </c>
      <c s="33" t="s">
        <v>88</v>
      </c>
      <c s="34">
        <v>12344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02">
      <c r="A31" s="36" t="s">
        <v>65</v>
      </c>
      <c r="E31" s="37" t="s">
        <v>385</v>
      </c>
    </row>
    <row r="32" spans="1:5" ht="51">
      <c r="A32" s="38" t="s">
        <v>67</v>
      </c>
      <c r="E32" s="39" t="s">
        <v>134</v>
      </c>
    </row>
    <row r="33" spans="1:5" ht="102">
      <c r="A33" t="s">
        <v>69</v>
      </c>
      <c r="E33" s="37" t="s">
        <v>386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0+O11+O24+O29+O90+O111+O120+O157+O202+O239+O272+O305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389</v>
      </c>
      <c s="43">
        <f>0+I11+I24+I29+I90+I111+I120+I157+I202+I239+I272+I305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387</v>
      </c>
      <c s="1"/>
      <c s="14" t="s">
        <v>388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389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1937.574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</v>
      </c>
    </row>
    <row r="14" spans="1:5" ht="165.75">
      <c r="A14" s="38" t="s">
        <v>67</v>
      </c>
      <c r="E14" s="39" t="s">
        <v>392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33</v>
      </c>
      <c s="31" t="s">
        <v>61</v>
      </c>
      <c s="26" t="s">
        <v>33</v>
      </c>
      <c s="32" t="s">
        <v>62</v>
      </c>
      <c s="33" t="s">
        <v>63</v>
      </c>
      <c s="34">
        <v>32.698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38.25">
      <c r="A17" s="36" t="s">
        <v>65</v>
      </c>
      <c r="E17" s="37" t="s">
        <v>71</v>
      </c>
    </row>
    <row r="18" spans="1:5" ht="242.25">
      <c r="A18" s="38" t="s">
        <v>67</v>
      </c>
      <c r="E18" s="39" t="s">
        <v>393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32</v>
      </c>
      <c s="31" t="s">
        <v>61</v>
      </c>
      <c s="26" t="s">
        <v>32</v>
      </c>
      <c s="32" t="s">
        <v>62</v>
      </c>
      <c s="33" t="s">
        <v>63</v>
      </c>
      <c s="34">
        <v>510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38.25">
      <c r="A21" s="36" t="s">
        <v>65</v>
      </c>
      <c r="E21" s="37" t="s">
        <v>73</v>
      </c>
    </row>
    <row r="22" spans="1:5" ht="102">
      <c r="A22" s="38" t="s">
        <v>67</v>
      </c>
      <c r="E22" s="39" t="s">
        <v>394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75</v>
      </c>
      <c s="6"/>
      <c s="6"/>
      <c s="6"/>
      <c s="42">
        <f>0+Q24</f>
      </c>
      <c s="6"/>
      <c r="O24">
        <f>0+R24</f>
      </c>
      <c r="Q24">
        <f>0+I25</f>
      </c>
      <c>
        <f>0+O25</f>
      </c>
    </row>
    <row r="25" spans="1:16" ht="12.75">
      <c r="A25" s="26" t="s">
        <v>60</v>
      </c>
      <c s="31" t="s">
        <v>76</v>
      </c>
      <c s="31" t="s">
        <v>77</v>
      </c>
      <c s="26" t="s">
        <v>78</v>
      </c>
      <c s="32" t="s">
        <v>79</v>
      </c>
      <c s="33" t="s">
        <v>80</v>
      </c>
      <c s="34">
        <v>3480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25.5">
      <c r="A27" s="38" t="s">
        <v>67</v>
      </c>
      <c r="E27" s="39" t="s">
        <v>395</v>
      </c>
    </row>
    <row r="28" spans="1:5" ht="25.5">
      <c r="A28" t="s">
        <v>69</v>
      </c>
      <c r="E28" s="37" t="s">
        <v>82</v>
      </c>
    </row>
    <row r="29" spans="1:18" ht="12.75" customHeight="1">
      <c r="A29" s="6" t="s">
        <v>58</v>
      </c>
      <c s="6"/>
      <c s="41" t="s">
        <v>83</v>
      </c>
      <c s="6"/>
      <c s="29" t="s">
        <v>84</v>
      </c>
      <c s="6"/>
      <c s="6"/>
      <c s="6"/>
      <c s="42">
        <f>0+Q29</f>
      </c>
      <c s="6"/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6" t="s">
        <v>60</v>
      </c>
      <c s="31" t="s">
        <v>85</v>
      </c>
      <c s="31" t="s">
        <v>86</v>
      </c>
      <c s="26" t="s">
        <v>78</v>
      </c>
      <c s="32" t="s">
        <v>87</v>
      </c>
      <c s="33" t="s">
        <v>88</v>
      </c>
      <c s="34">
        <v>1740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2.75">
      <c r="A31" s="36" t="s">
        <v>65</v>
      </c>
      <c r="E31" s="37" t="s">
        <v>78</v>
      </c>
    </row>
    <row r="32" spans="1:5" ht="51">
      <c r="A32" s="38" t="s">
        <v>67</v>
      </c>
      <c r="E32" s="39" t="s">
        <v>396</v>
      </c>
    </row>
    <row r="33" spans="1:5" ht="12.75">
      <c r="A33" t="s">
        <v>69</v>
      </c>
      <c r="E33" s="37" t="s">
        <v>90</v>
      </c>
    </row>
    <row r="34" spans="1:16" ht="25.5">
      <c r="A34" s="26" t="s">
        <v>60</v>
      </c>
      <c s="31" t="s">
        <v>43</v>
      </c>
      <c s="31" t="s">
        <v>91</v>
      </c>
      <c s="26" t="s">
        <v>78</v>
      </c>
      <c s="32" t="s">
        <v>92</v>
      </c>
      <c s="33" t="s">
        <v>93</v>
      </c>
      <c s="34">
        <v>212.5</v>
      </c>
      <c s="35">
        <v>0</v>
      </c>
      <c s="35">
        <f>ROUND(ROUND(H34,2)*ROUND(G34,3),2)</f>
      </c>
      <c s="33" t="s">
        <v>64</v>
      </c>
      <c r="O34">
        <f>(I34*21)/100</f>
      </c>
      <c t="s">
        <v>33</v>
      </c>
    </row>
    <row r="35" spans="1:5" ht="12.75">
      <c r="A35" s="36" t="s">
        <v>65</v>
      </c>
      <c r="E35" s="37" t="s">
        <v>78</v>
      </c>
    </row>
    <row r="36" spans="1:5" ht="114.75">
      <c r="A36" s="38" t="s">
        <v>67</v>
      </c>
      <c r="E36" s="39" t="s">
        <v>397</v>
      </c>
    </row>
    <row r="37" spans="1:5" ht="63.75">
      <c r="A37" t="s">
        <v>69</v>
      </c>
      <c r="E37" s="37" t="s">
        <v>95</v>
      </c>
    </row>
    <row r="38" spans="1:16" ht="25.5">
      <c r="A38" s="26" t="s">
        <v>60</v>
      </c>
      <c s="31" t="s">
        <v>32</v>
      </c>
      <c s="31" t="s">
        <v>96</v>
      </c>
      <c s="26" t="s">
        <v>78</v>
      </c>
      <c s="32" t="s">
        <v>97</v>
      </c>
      <c s="33" t="s">
        <v>93</v>
      </c>
      <c s="34">
        <v>212.5</v>
      </c>
      <c s="35">
        <v>0</v>
      </c>
      <c s="35">
        <f>ROUND(ROUND(H38,2)*ROUND(G38,3),2)</f>
      </c>
      <c s="33" t="s">
        <v>64</v>
      </c>
      <c r="O38">
        <f>(I38*21)/100</f>
      </c>
      <c t="s">
        <v>33</v>
      </c>
    </row>
    <row r="39" spans="1:5" ht="12.75">
      <c r="A39" s="36" t="s">
        <v>65</v>
      </c>
      <c r="E39" s="37" t="s">
        <v>78</v>
      </c>
    </row>
    <row r="40" spans="1:5" ht="114.75">
      <c r="A40" s="38" t="s">
        <v>67</v>
      </c>
      <c r="E40" s="39" t="s">
        <v>397</v>
      </c>
    </row>
    <row r="41" spans="1:5" ht="63.75">
      <c r="A41" t="s">
        <v>69</v>
      </c>
      <c r="E41" s="37" t="s">
        <v>95</v>
      </c>
    </row>
    <row r="42" spans="1:16" ht="25.5">
      <c r="A42" s="26" t="s">
        <v>60</v>
      </c>
      <c s="31" t="s">
        <v>398</v>
      </c>
      <c s="31" t="s">
        <v>399</v>
      </c>
      <c s="26" t="s">
        <v>78</v>
      </c>
      <c s="32" t="s">
        <v>400</v>
      </c>
      <c s="33" t="s">
        <v>172</v>
      </c>
      <c s="34">
        <v>66</v>
      </c>
      <c s="35">
        <v>0</v>
      </c>
      <c s="35">
        <f>ROUND(ROUND(H42,2)*ROUND(G42,3),2)</f>
      </c>
      <c s="33" t="s">
        <v>64</v>
      </c>
      <c r="O42">
        <f>(I42*21)/100</f>
      </c>
      <c t="s">
        <v>33</v>
      </c>
    </row>
    <row r="43" spans="1:5" ht="12.75">
      <c r="A43" s="36" t="s">
        <v>65</v>
      </c>
      <c r="E43" s="37" t="s">
        <v>78</v>
      </c>
    </row>
    <row r="44" spans="1:5" ht="76.5">
      <c r="A44" s="38" t="s">
        <v>67</v>
      </c>
      <c r="E44" s="39" t="s">
        <v>401</v>
      </c>
    </row>
    <row r="45" spans="1:5" ht="63.75">
      <c r="A45" t="s">
        <v>69</v>
      </c>
      <c r="E45" s="37" t="s">
        <v>95</v>
      </c>
    </row>
    <row r="46" spans="1:16" ht="12.75">
      <c r="A46" s="26" t="s">
        <v>60</v>
      </c>
      <c s="31" t="s">
        <v>33</v>
      </c>
      <c s="31" t="s">
        <v>99</v>
      </c>
      <c s="26" t="s">
        <v>78</v>
      </c>
      <c s="32" t="s">
        <v>100</v>
      </c>
      <c s="33" t="s">
        <v>93</v>
      </c>
      <c s="34">
        <v>178.059</v>
      </c>
      <c s="35">
        <v>0</v>
      </c>
      <c s="35">
        <f>ROUND(ROUND(H46,2)*ROUND(G46,3),2)</f>
      </c>
      <c s="33" t="s">
        <v>64</v>
      </c>
      <c r="O46">
        <f>(I46*21)/100</f>
      </c>
      <c t="s">
        <v>33</v>
      </c>
    </row>
    <row r="47" spans="1:5" ht="12.75">
      <c r="A47" s="36" t="s">
        <v>65</v>
      </c>
      <c r="E47" s="37" t="s">
        <v>78</v>
      </c>
    </row>
    <row r="48" spans="1:5" ht="293.25">
      <c r="A48" s="38" t="s">
        <v>67</v>
      </c>
      <c r="E48" s="39" t="s">
        <v>402</v>
      </c>
    </row>
    <row r="49" spans="1:5" ht="63.75">
      <c r="A49" t="s">
        <v>69</v>
      </c>
      <c r="E49" s="37" t="s">
        <v>95</v>
      </c>
    </row>
    <row r="50" spans="1:16" ht="12.75">
      <c r="A50" s="26" t="s">
        <v>60</v>
      </c>
      <c s="31" t="s">
        <v>102</v>
      </c>
      <c s="31" t="s">
        <v>103</v>
      </c>
      <c s="26" t="s">
        <v>78</v>
      </c>
      <c s="32" t="s">
        <v>104</v>
      </c>
      <c s="33" t="s">
        <v>93</v>
      </c>
      <c s="34">
        <v>27</v>
      </c>
      <c s="35">
        <v>0</v>
      </c>
      <c s="35">
        <f>ROUND(ROUND(H50,2)*ROUND(G50,3),2)</f>
      </c>
      <c s="33" t="s">
        <v>64</v>
      </c>
      <c r="O50">
        <f>(I50*21)/100</f>
      </c>
      <c t="s">
        <v>33</v>
      </c>
    </row>
    <row r="51" spans="1:5" ht="12.75">
      <c r="A51" s="36" t="s">
        <v>65</v>
      </c>
      <c r="E51" s="37" t="s">
        <v>78</v>
      </c>
    </row>
    <row r="52" spans="1:5" ht="51">
      <c r="A52" s="38" t="s">
        <v>67</v>
      </c>
      <c r="E52" s="39" t="s">
        <v>403</v>
      </c>
    </row>
    <row r="53" spans="1:5" ht="38.25">
      <c r="A53" t="s">
        <v>69</v>
      </c>
      <c r="E53" s="37" t="s">
        <v>106</v>
      </c>
    </row>
    <row r="54" spans="1:16" ht="12.75">
      <c r="A54" s="26" t="s">
        <v>60</v>
      </c>
      <c s="31" t="s">
        <v>107</v>
      </c>
      <c s="31" t="s">
        <v>108</v>
      </c>
      <c s="26" t="s">
        <v>78</v>
      </c>
      <c s="32" t="s">
        <v>109</v>
      </c>
      <c s="33" t="s">
        <v>93</v>
      </c>
      <c s="34">
        <v>27</v>
      </c>
      <c s="35">
        <v>0</v>
      </c>
      <c s="35">
        <f>ROUND(ROUND(H54,2)*ROUND(G54,3),2)</f>
      </c>
      <c s="33" t="s">
        <v>64</v>
      </c>
      <c r="O54">
        <f>(I54*21)/100</f>
      </c>
      <c t="s">
        <v>33</v>
      </c>
    </row>
    <row r="55" spans="1:5" ht="12.75">
      <c r="A55" s="36" t="s">
        <v>65</v>
      </c>
      <c r="E55" s="37" t="s">
        <v>78</v>
      </c>
    </row>
    <row r="56" spans="1:5" ht="51">
      <c r="A56" s="38" t="s">
        <v>67</v>
      </c>
      <c r="E56" s="39" t="s">
        <v>404</v>
      </c>
    </row>
    <row r="57" spans="1:5" ht="38.25">
      <c r="A57" t="s">
        <v>69</v>
      </c>
      <c r="E57" s="37" t="s">
        <v>106</v>
      </c>
    </row>
    <row r="58" spans="1:16" ht="12.75">
      <c r="A58" s="26" t="s">
        <v>60</v>
      </c>
      <c s="31" t="s">
        <v>111</v>
      </c>
      <c s="31" t="s">
        <v>112</v>
      </c>
      <c s="26" t="s">
        <v>78</v>
      </c>
      <c s="32" t="s">
        <v>113</v>
      </c>
      <c s="33" t="s">
        <v>93</v>
      </c>
      <c s="34">
        <v>369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78</v>
      </c>
    </row>
    <row r="60" spans="1:5" ht="63.75">
      <c r="A60" s="38" t="s">
        <v>67</v>
      </c>
      <c r="E60" s="39" t="s">
        <v>405</v>
      </c>
    </row>
    <row r="61" spans="1:5" ht="369.75">
      <c r="A61" t="s">
        <v>69</v>
      </c>
      <c r="E61" s="37" t="s">
        <v>115</v>
      </c>
    </row>
    <row r="62" spans="1:16" ht="12.75">
      <c r="A62" s="26" t="s">
        <v>60</v>
      </c>
      <c s="31" t="s">
        <v>116</v>
      </c>
      <c s="31" t="s">
        <v>117</v>
      </c>
      <c s="26" t="s">
        <v>78</v>
      </c>
      <c s="32" t="s">
        <v>118</v>
      </c>
      <c s="33" t="s">
        <v>88</v>
      </c>
      <c s="34">
        <v>355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78</v>
      </c>
    </row>
    <row r="64" spans="1:5" ht="76.5">
      <c r="A64" s="38" t="s">
        <v>67</v>
      </c>
      <c r="E64" s="39" t="s">
        <v>406</v>
      </c>
    </row>
    <row r="65" spans="1:5" ht="63.75">
      <c r="A65" t="s">
        <v>69</v>
      </c>
      <c r="E65" s="37" t="s">
        <v>120</v>
      </c>
    </row>
    <row r="66" spans="1:16" ht="12.75">
      <c r="A66" s="26" t="s">
        <v>60</v>
      </c>
      <c s="31" t="s">
        <v>121</v>
      </c>
      <c s="31" t="s">
        <v>122</v>
      </c>
      <c s="26" t="s">
        <v>78</v>
      </c>
      <c s="32" t="s">
        <v>123</v>
      </c>
      <c s="33" t="s">
        <v>93</v>
      </c>
      <c s="34">
        <v>95</v>
      </c>
      <c s="35">
        <v>0</v>
      </c>
      <c s="35">
        <f>ROUND(ROUND(H66,2)*ROUND(G66,3),2)</f>
      </c>
      <c s="33" t="s">
        <v>64</v>
      </c>
      <c r="O66">
        <f>(I66*21)/100</f>
      </c>
      <c t="s">
        <v>33</v>
      </c>
    </row>
    <row r="67" spans="1:5" ht="12.75">
      <c r="A67" s="36" t="s">
        <v>65</v>
      </c>
      <c r="E67" s="37" t="s">
        <v>78</v>
      </c>
    </row>
    <row r="68" spans="1:5" ht="63.75">
      <c r="A68" s="38" t="s">
        <v>67</v>
      </c>
      <c r="E68" s="39" t="s">
        <v>407</v>
      </c>
    </row>
    <row r="69" spans="1:5" ht="280.5">
      <c r="A69" t="s">
        <v>69</v>
      </c>
      <c r="E69" s="37" t="s">
        <v>125</v>
      </c>
    </row>
    <row r="70" spans="1:16" ht="12.75">
      <c r="A70" s="26" t="s">
        <v>60</v>
      </c>
      <c s="31" t="s">
        <v>126</v>
      </c>
      <c s="31" t="s">
        <v>127</v>
      </c>
      <c s="26" t="s">
        <v>78</v>
      </c>
      <c s="32" t="s">
        <v>128</v>
      </c>
      <c s="33" t="s">
        <v>93</v>
      </c>
      <c s="34">
        <v>45</v>
      </c>
      <c s="35">
        <v>0</v>
      </c>
      <c s="35">
        <f>ROUND(ROUND(H70,2)*ROUND(G70,3),2)</f>
      </c>
      <c s="33" t="s">
        <v>64</v>
      </c>
      <c r="O70">
        <f>(I70*21)/100</f>
      </c>
      <c t="s">
        <v>33</v>
      </c>
    </row>
    <row r="71" spans="1:5" ht="12.75">
      <c r="A71" s="36" t="s">
        <v>65</v>
      </c>
      <c r="E71" s="37" t="s">
        <v>78</v>
      </c>
    </row>
    <row r="72" spans="1:5" ht="63.75">
      <c r="A72" s="38" t="s">
        <v>67</v>
      </c>
      <c r="E72" s="39" t="s">
        <v>408</v>
      </c>
    </row>
    <row r="73" spans="1:5" ht="242.25">
      <c r="A73" t="s">
        <v>69</v>
      </c>
      <c r="E73" s="37" t="s">
        <v>130</v>
      </c>
    </row>
    <row r="74" spans="1:16" ht="12.75">
      <c r="A74" s="26" t="s">
        <v>60</v>
      </c>
      <c s="31" t="s">
        <v>131</v>
      </c>
      <c s="31" t="s">
        <v>132</v>
      </c>
      <c s="26" t="s">
        <v>78</v>
      </c>
      <c s="32" t="s">
        <v>133</v>
      </c>
      <c s="33" t="s">
        <v>88</v>
      </c>
      <c s="34">
        <v>1769</v>
      </c>
      <c s="35">
        <v>0</v>
      </c>
      <c s="35">
        <f>ROUND(ROUND(H74,2)*ROUND(G74,3),2)</f>
      </c>
      <c s="33" t="s">
        <v>64</v>
      </c>
      <c r="O74">
        <f>(I74*21)/100</f>
      </c>
      <c t="s">
        <v>33</v>
      </c>
    </row>
    <row r="75" spans="1:5" ht="12.75">
      <c r="A75" s="36" t="s">
        <v>65</v>
      </c>
      <c r="E75" s="37" t="s">
        <v>78</v>
      </c>
    </row>
    <row r="76" spans="1:5" ht="51">
      <c r="A76" s="38" t="s">
        <v>67</v>
      </c>
      <c r="E76" s="39" t="s">
        <v>409</v>
      </c>
    </row>
    <row r="77" spans="1:5" ht="25.5">
      <c r="A77" t="s">
        <v>69</v>
      </c>
      <c r="E77" s="37" t="s">
        <v>135</v>
      </c>
    </row>
    <row r="78" spans="1:16" ht="12.75">
      <c r="A78" s="26" t="s">
        <v>60</v>
      </c>
      <c s="31" t="s">
        <v>136</v>
      </c>
      <c s="31" t="s">
        <v>137</v>
      </c>
      <c s="26" t="s">
        <v>78</v>
      </c>
      <c s="32" t="s">
        <v>138</v>
      </c>
      <c s="33" t="s">
        <v>88</v>
      </c>
      <c s="34">
        <v>1330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78</v>
      </c>
    </row>
    <row r="80" spans="1:5" ht="51">
      <c r="A80" s="38" t="s">
        <v>67</v>
      </c>
      <c r="E80" s="39" t="s">
        <v>410</v>
      </c>
    </row>
    <row r="81" spans="1:5" ht="38.25">
      <c r="A81" t="s">
        <v>69</v>
      </c>
      <c r="E81" s="37" t="s">
        <v>140</v>
      </c>
    </row>
    <row r="82" spans="1:16" ht="12.75">
      <c r="A82" s="26" t="s">
        <v>60</v>
      </c>
      <c s="31" t="s">
        <v>141</v>
      </c>
      <c s="31" t="s">
        <v>137</v>
      </c>
      <c s="26" t="s">
        <v>33</v>
      </c>
      <c s="32" t="s">
        <v>138</v>
      </c>
      <c s="33" t="s">
        <v>88</v>
      </c>
      <c s="34">
        <v>270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78</v>
      </c>
    </row>
    <row r="84" spans="1:5" ht="51">
      <c r="A84" s="38" t="s">
        <v>67</v>
      </c>
      <c r="E84" s="39" t="s">
        <v>411</v>
      </c>
    </row>
    <row r="85" spans="1:5" ht="38.25">
      <c r="A85" t="s">
        <v>69</v>
      </c>
      <c r="E85" s="37" t="s">
        <v>140</v>
      </c>
    </row>
    <row r="86" spans="1:16" ht="12.75">
      <c r="A86" s="26" t="s">
        <v>60</v>
      </c>
      <c s="31" t="s">
        <v>143</v>
      </c>
      <c s="31" t="s">
        <v>144</v>
      </c>
      <c s="26" t="s">
        <v>78</v>
      </c>
      <c s="32" t="s">
        <v>145</v>
      </c>
      <c s="33" t="s">
        <v>88</v>
      </c>
      <c s="34">
        <v>1330</v>
      </c>
      <c s="35">
        <v>0</v>
      </c>
      <c s="35">
        <f>ROUND(ROUND(H86,2)*ROUND(G86,3),2)</f>
      </c>
      <c s="33" t="s">
        <v>64</v>
      </c>
      <c r="O86">
        <f>(I86*21)/100</f>
      </c>
      <c t="s">
        <v>33</v>
      </c>
    </row>
    <row r="87" spans="1:5" ht="12.75">
      <c r="A87" s="36" t="s">
        <v>65</v>
      </c>
      <c r="E87" s="37" t="s">
        <v>78</v>
      </c>
    </row>
    <row r="88" spans="1:5" ht="51">
      <c r="A88" s="38" t="s">
        <v>67</v>
      </c>
      <c r="E88" s="39" t="s">
        <v>412</v>
      </c>
    </row>
    <row r="89" spans="1:5" ht="25.5">
      <c r="A89" t="s">
        <v>69</v>
      </c>
      <c r="E89" s="37" t="s">
        <v>147</v>
      </c>
    </row>
    <row r="90" spans="1:18" ht="12.75" customHeight="1">
      <c r="A90" s="6" t="s">
        <v>58</v>
      </c>
      <c s="6"/>
      <c s="41" t="s">
        <v>148</v>
      </c>
      <c s="6"/>
      <c s="29" t="s">
        <v>149</v>
      </c>
      <c s="6"/>
      <c s="6"/>
      <c s="6"/>
      <c s="42">
        <f>0+Q90</f>
      </c>
      <c s="6"/>
      <c r="O90">
        <f>0+R90</f>
      </c>
      <c r="Q90">
        <f>0+I91+I95+I99+I103+I107</f>
      </c>
      <c>
        <f>0+O91+O95+O99+O103+O107</f>
      </c>
    </row>
    <row r="91" spans="1:16" ht="12.75">
      <c r="A91" s="26" t="s">
        <v>60</v>
      </c>
      <c s="31" t="s">
        <v>32</v>
      </c>
      <c s="31" t="s">
        <v>150</v>
      </c>
      <c s="26" t="s">
        <v>78</v>
      </c>
      <c s="32" t="s">
        <v>151</v>
      </c>
      <c s="33" t="s">
        <v>93</v>
      </c>
      <c s="34">
        <v>17.76</v>
      </c>
      <c s="35">
        <v>0</v>
      </c>
      <c s="35">
        <f>ROUND(ROUND(H91,2)*ROUND(G91,3),2)</f>
      </c>
      <c s="33" t="s">
        <v>64</v>
      </c>
      <c r="O91">
        <f>(I91*21)/100</f>
      </c>
      <c t="s">
        <v>33</v>
      </c>
    </row>
    <row r="92" spans="1:5" ht="12.75">
      <c r="A92" s="36" t="s">
        <v>65</v>
      </c>
      <c r="E92" s="37" t="s">
        <v>78</v>
      </c>
    </row>
    <row r="93" spans="1:5" ht="280.5">
      <c r="A93" s="38" t="s">
        <v>67</v>
      </c>
      <c r="E93" s="39" t="s">
        <v>413</v>
      </c>
    </row>
    <row r="94" spans="1:5" ht="369.75">
      <c r="A94" t="s">
        <v>69</v>
      </c>
      <c r="E94" s="37" t="s">
        <v>115</v>
      </c>
    </row>
    <row r="95" spans="1:16" ht="25.5">
      <c r="A95" s="26" t="s">
        <v>60</v>
      </c>
      <c s="31" t="s">
        <v>43</v>
      </c>
      <c s="31" t="s">
        <v>414</v>
      </c>
      <c s="26" t="s">
        <v>78</v>
      </c>
      <c s="32" t="s">
        <v>415</v>
      </c>
      <c s="33" t="s">
        <v>93</v>
      </c>
      <c s="34">
        <v>18.157</v>
      </c>
      <c s="35">
        <v>0</v>
      </c>
      <c s="35">
        <f>ROUND(ROUND(H95,2)*ROUND(G95,3),2)</f>
      </c>
      <c s="33" t="s">
        <v>64</v>
      </c>
      <c r="O95">
        <f>(I95*21)/100</f>
      </c>
      <c t="s">
        <v>33</v>
      </c>
    </row>
    <row r="96" spans="1:5" ht="12.75">
      <c r="A96" s="36" t="s">
        <v>65</v>
      </c>
      <c r="E96" s="37" t="s">
        <v>155</v>
      </c>
    </row>
    <row r="97" spans="1:5" ht="216.75">
      <c r="A97" s="38" t="s">
        <v>67</v>
      </c>
      <c r="E97" s="39" t="s">
        <v>416</v>
      </c>
    </row>
    <row r="98" spans="1:5" ht="318.75">
      <c r="A98" t="s">
        <v>69</v>
      </c>
      <c r="E98" s="37" t="s">
        <v>157</v>
      </c>
    </row>
    <row r="99" spans="1:16" ht="25.5">
      <c r="A99" s="26" t="s">
        <v>60</v>
      </c>
      <c s="31" t="s">
        <v>45</v>
      </c>
      <c s="31" t="s">
        <v>153</v>
      </c>
      <c s="26" t="s">
        <v>78</v>
      </c>
      <c s="32" t="s">
        <v>154</v>
      </c>
      <c s="33" t="s">
        <v>93</v>
      </c>
      <c s="34">
        <v>55.17</v>
      </c>
      <c s="35">
        <v>0</v>
      </c>
      <c s="35">
        <f>ROUND(ROUND(H99,2)*ROUND(G99,3),2)</f>
      </c>
      <c s="33" t="s">
        <v>64</v>
      </c>
      <c r="O99">
        <f>(I99*21)/100</f>
      </c>
      <c t="s">
        <v>33</v>
      </c>
    </row>
    <row r="100" spans="1:5" ht="12.75">
      <c r="A100" s="36" t="s">
        <v>65</v>
      </c>
      <c r="E100" s="37" t="s">
        <v>155</v>
      </c>
    </row>
    <row r="101" spans="1:5" ht="280.5">
      <c r="A101" s="38" t="s">
        <v>67</v>
      </c>
      <c r="E101" s="39" t="s">
        <v>417</v>
      </c>
    </row>
    <row r="102" spans="1:5" ht="318.75">
      <c r="A102" t="s">
        <v>69</v>
      </c>
      <c r="E102" s="37" t="s">
        <v>157</v>
      </c>
    </row>
    <row r="103" spans="1:16" ht="12.75">
      <c r="A103" s="26" t="s">
        <v>60</v>
      </c>
      <c s="31" t="s">
        <v>47</v>
      </c>
      <c s="31" t="s">
        <v>418</v>
      </c>
      <c s="26" t="s">
        <v>78</v>
      </c>
      <c s="32" t="s">
        <v>419</v>
      </c>
      <c s="33" t="s">
        <v>93</v>
      </c>
      <c s="34">
        <v>11.69</v>
      </c>
      <c s="35">
        <v>0</v>
      </c>
      <c s="35">
        <f>ROUND(ROUND(H103,2)*ROUND(G103,3),2)</f>
      </c>
      <c s="33" t="s">
        <v>64</v>
      </c>
      <c r="O103">
        <f>(I103*21)/100</f>
      </c>
      <c t="s">
        <v>33</v>
      </c>
    </row>
    <row r="104" spans="1:5" ht="12.75">
      <c r="A104" s="36" t="s">
        <v>65</v>
      </c>
      <c r="E104" s="37" t="s">
        <v>78</v>
      </c>
    </row>
    <row r="105" spans="1:5" ht="229.5">
      <c r="A105" s="38" t="s">
        <v>67</v>
      </c>
      <c r="E105" s="39" t="s">
        <v>420</v>
      </c>
    </row>
    <row r="106" spans="1:5" ht="229.5">
      <c r="A106" t="s">
        <v>69</v>
      </c>
      <c r="E106" s="37" t="s">
        <v>421</v>
      </c>
    </row>
    <row r="107" spans="1:16" ht="12.75">
      <c r="A107" s="26" t="s">
        <v>60</v>
      </c>
      <c s="31" t="s">
        <v>158</v>
      </c>
      <c s="31" t="s">
        <v>159</v>
      </c>
      <c s="26" t="s">
        <v>78</v>
      </c>
      <c s="32" t="s">
        <v>160</v>
      </c>
      <c s="33" t="s">
        <v>93</v>
      </c>
      <c s="34">
        <v>25.951</v>
      </c>
      <c s="35">
        <v>0</v>
      </c>
      <c s="35">
        <f>ROUND(ROUND(H107,2)*ROUND(G107,3),2)</f>
      </c>
      <c s="33" t="s">
        <v>64</v>
      </c>
      <c r="O107">
        <f>(I107*21)/100</f>
      </c>
      <c t="s">
        <v>33</v>
      </c>
    </row>
    <row r="108" spans="1:5" ht="12.75">
      <c r="A108" s="36" t="s">
        <v>65</v>
      </c>
      <c r="E108" s="37" t="s">
        <v>78</v>
      </c>
    </row>
    <row r="109" spans="1:5" ht="255">
      <c r="A109" s="38" t="s">
        <v>67</v>
      </c>
      <c r="E109" s="39" t="s">
        <v>422</v>
      </c>
    </row>
    <row r="110" spans="1:5" ht="293.25">
      <c r="A110" t="s">
        <v>69</v>
      </c>
      <c r="E110" s="37" t="s">
        <v>162</v>
      </c>
    </row>
    <row r="111" spans="1:18" ht="12.75" customHeight="1">
      <c r="A111" s="6" t="s">
        <v>58</v>
      </c>
      <c s="6"/>
      <c s="41" t="s">
        <v>33</v>
      </c>
      <c s="6"/>
      <c s="29" t="s">
        <v>163</v>
      </c>
      <c s="6"/>
      <c s="6"/>
      <c s="6"/>
      <c s="42">
        <f>0+Q111</f>
      </c>
      <c s="6"/>
      <c r="O111">
        <f>0+R111</f>
      </c>
      <c r="Q111">
        <f>0+I112+I116</f>
      </c>
      <c>
        <f>0+O112+O116</f>
      </c>
    </row>
    <row r="112" spans="1:16" ht="12.75">
      <c r="A112" s="26" t="s">
        <v>60</v>
      </c>
      <c s="31" t="s">
        <v>158</v>
      </c>
      <c s="31" t="s">
        <v>164</v>
      </c>
      <c s="26" t="s">
        <v>78</v>
      </c>
      <c s="32" t="s">
        <v>165</v>
      </c>
      <c s="33" t="s">
        <v>88</v>
      </c>
      <c s="34">
        <v>664.7</v>
      </c>
      <c s="35">
        <v>0</v>
      </c>
      <c s="35">
        <f>ROUND(ROUND(H112,2)*ROUND(G112,3),2)</f>
      </c>
      <c s="33" t="s">
        <v>64</v>
      </c>
      <c r="O112">
        <f>(I112*21)/100</f>
      </c>
      <c t="s">
        <v>33</v>
      </c>
    </row>
    <row r="113" spans="1:5" ht="89.25">
      <c r="A113" s="36" t="s">
        <v>65</v>
      </c>
      <c r="E113" s="37" t="s">
        <v>166</v>
      </c>
    </row>
    <row r="114" spans="1:5" ht="89.25">
      <c r="A114" s="38" t="s">
        <v>67</v>
      </c>
      <c r="E114" s="39" t="s">
        <v>423</v>
      </c>
    </row>
    <row r="115" spans="1:5" ht="25.5">
      <c r="A115" t="s">
        <v>69</v>
      </c>
      <c r="E115" s="37" t="s">
        <v>168</v>
      </c>
    </row>
    <row r="116" spans="1:16" ht="12.75">
      <c r="A116" s="26" t="s">
        <v>60</v>
      </c>
      <c s="31" t="s">
        <v>169</v>
      </c>
      <c s="31" t="s">
        <v>170</v>
      </c>
      <c s="26" t="s">
        <v>78</v>
      </c>
      <c s="32" t="s">
        <v>171</v>
      </c>
      <c s="33" t="s">
        <v>172</v>
      </c>
      <c s="34">
        <v>289</v>
      </c>
      <c s="35">
        <v>0</v>
      </c>
      <c s="35">
        <f>ROUND(ROUND(H116,2)*ROUND(G116,3),2)</f>
      </c>
      <c s="33" t="s">
        <v>64</v>
      </c>
      <c r="O116">
        <f>(I116*21)/100</f>
      </c>
      <c t="s">
        <v>33</v>
      </c>
    </row>
    <row r="117" spans="1:5" ht="51">
      <c r="A117" s="36" t="s">
        <v>65</v>
      </c>
      <c r="E117" s="37" t="s">
        <v>173</v>
      </c>
    </row>
    <row r="118" spans="1:5" ht="102">
      <c r="A118" s="38" t="s">
        <v>67</v>
      </c>
      <c r="E118" s="39" t="s">
        <v>424</v>
      </c>
    </row>
    <row r="119" spans="1:5" ht="165.75">
      <c r="A119" t="s">
        <v>69</v>
      </c>
      <c r="E119" s="37" t="s">
        <v>175</v>
      </c>
    </row>
    <row r="120" spans="1:18" ht="12.75" customHeight="1">
      <c r="A120" s="6" t="s">
        <v>58</v>
      </c>
      <c s="6"/>
      <c s="41" t="s">
        <v>43</v>
      </c>
      <c s="6"/>
      <c s="29" t="s">
        <v>176</v>
      </c>
      <c s="6"/>
      <c s="6"/>
      <c s="6"/>
      <c s="42">
        <f>0+Q120</f>
      </c>
      <c s="6"/>
      <c r="O120">
        <f>0+R120</f>
      </c>
      <c r="Q120">
        <f>0+I121+I125+I129+I133+I137+I141+I145+I149+I153</f>
      </c>
      <c>
        <f>0+O121+O125+O129+O133+O137+O141+O145+O149+O153</f>
      </c>
    </row>
    <row r="121" spans="1:16" ht="12.75">
      <c r="A121" s="26" t="s">
        <v>60</v>
      </c>
      <c s="31" t="s">
        <v>256</v>
      </c>
      <c s="31" t="s">
        <v>425</v>
      </c>
      <c s="26" t="s">
        <v>78</v>
      </c>
      <c s="32" t="s">
        <v>426</v>
      </c>
      <c s="33" t="s">
        <v>93</v>
      </c>
      <c s="34">
        <v>2.248</v>
      </c>
      <c s="35">
        <v>0</v>
      </c>
      <c s="35">
        <f>ROUND(ROUND(H121,2)*ROUND(G121,3),2)</f>
      </c>
      <c s="33" t="s">
        <v>64</v>
      </c>
      <c r="O121">
        <f>(I121*21)/100</f>
      </c>
      <c t="s">
        <v>33</v>
      </c>
    </row>
    <row r="122" spans="1:5" ht="12.75">
      <c r="A122" s="36" t="s">
        <v>65</v>
      </c>
      <c r="E122" s="37" t="s">
        <v>78</v>
      </c>
    </row>
    <row r="123" spans="1:5" ht="165.75">
      <c r="A123" s="38" t="s">
        <v>67</v>
      </c>
      <c r="E123" s="39" t="s">
        <v>427</v>
      </c>
    </row>
    <row r="124" spans="1:5" ht="369.75">
      <c r="A124" t="s">
        <v>69</v>
      </c>
      <c r="E124" s="37" t="s">
        <v>181</v>
      </c>
    </row>
    <row r="125" spans="1:16" ht="12.75">
      <c r="A125" s="26" t="s">
        <v>60</v>
      </c>
      <c s="31" t="s">
        <v>177</v>
      </c>
      <c s="31" t="s">
        <v>178</v>
      </c>
      <c s="26" t="s">
        <v>78</v>
      </c>
      <c s="32" t="s">
        <v>179</v>
      </c>
      <c s="33" t="s">
        <v>93</v>
      </c>
      <c s="34">
        <v>5.82</v>
      </c>
      <c s="35">
        <v>0</v>
      </c>
      <c s="35">
        <f>ROUND(ROUND(H125,2)*ROUND(G125,3),2)</f>
      </c>
      <c s="33" t="s">
        <v>64</v>
      </c>
      <c r="O125">
        <f>(I125*21)/100</f>
      </c>
      <c t="s">
        <v>33</v>
      </c>
    </row>
    <row r="126" spans="1:5" ht="12.75">
      <c r="A126" s="36" t="s">
        <v>65</v>
      </c>
      <c r="E126" s="37" t="s">
        <v>78</v>
      </c>
    </row>
    <row r="127" spans="1:5" ht="255">
      <c r="A127" s="38" t="s">
        <v>67</v>
      </c>
      <c r="E127" s="39" t="s">
        <v>428</v>
      </c>
    </row>
    <row r="128" spans="1:5" ht="369.75">
      <c r="A128" t="s">
        <v>69</v>
      </c>
      <c r="E128" s="37" t="s">
        <v>181</v>
      </c>
    </row>
    <row r="129" spans="1:16" ht="12.75">
      <c r="A129" s="26" t="s">
        <v>60</v>
      </c>
      <c s="31" t="s">
        <v>182</v>
      </c>
      <c s="31" t="s">
        <v>429</v>
      </c>
      <c s="26" t="s">
        <v>78</v>
      </c>
      <c s="32" t="s">
        <v>430</v>
      </c>
      <c s="33" t="s">
        <v>93</v>
      </c>
      <c s="34">
        <v>3.42</v>
      </c>
      <c s="35">
        <v>0</v>
      </c>
      <c s="35">
        <f>ROUND(ROUND(H129,2)*ROUND(G129,3),2)</f>
      </c>
      <c s="33" t="s">
        <v>64</v>
      </c>
      <c r="O129">
        <f>(I129*21)/100</f>
      </c>
      <c t="s">
        <v>33</v>
      </c>
    </row>
    <row r="130" spans="1:5" ht="12.75">
      <c r="A130" s="36" t="s">
        <v>65</v>
      </c>
      <c r="E130" s="37" t="s">
        <v>78</v>
      </c>
    </row>
    <row r="131" spans="1:5" ht="191.25">
      <c r="A131" s="38" t="s">
        <v>67</v>
      </c>
      <c r="E131" s="39" t="s">
        <v>431</v>
      </c>
    </row>
    <row r="132" spans="1:5" ht="369.75">
      <c r="A132" t="s">
        <v>69</v>
      </c>
      <c r="E132" s="37" t="s">
        <v>186</v>
      </c>
    </row>
    <row r="133" spans="1:16" ht="12.75">
      <c r="A133" s="26" t="s">
        <v>60</v>
      </c>
      <c s="31" t="s">
        <v>187</v>
      </c>
      <c s="31" t="s">
        <v>188</v>
      </c>
      <c s="26" t="s">
        <v>78</v>
      </c>
      <c s="32" t="s">
        <v>189</v>
      </c>
      <c s="33" t="s">
        <v>93</v>
      </c>
      <c s="34">
        <v>3.8</v>
      </c>
      <c s="35">
        <v>0</v>
      </c>
      <c s="35">
        <f>ROUND(ROUND(H133,2)*ROUND(G133,3),2)</f>
      </c>
      <c s="33" t="s">
        <v>64</v>
      </c>
      <c r="O133">
        <f>(I133*21)/100</f>
      </c>
      <c t="s">
        <v>33</v>
      </c>
    </row>
    <row r="134" spans="1:5" ht="12.75">
      <c r="A134" s="36" t="s">
        <v>65</v>
      </c>
      <c r="E134" s="37" t="s">
        <v>78</v>
      </c>
    </row>
    <row r="135" spans="1:5" ht="89.25">
      <c r="A135" s="38" t="s">
        <v>67</v>
      </c>
      <c r="E135" s="39" t="s">
        <v>432</v>
      </c>
    </row>
    <row r="136" spans="1:5" ht="38.25">
      <c r="A136" t="s">
        <v>69</v>
      </c>
      <c r="E136" s="37" t="s">
        <v>191</v>
      </c>
    </row>
    <row r="137" spans="1:16" ht="12.75">
      <c r="A137" s="26" t="s">
        <v>60</v>
      </c>
      <c s="31" t="s">
        <v>433</v>
      </c>
      <c s="31" t="s">
        <v>434</v>
      </c>
      <c s="26" t="s">
        <v>78</v>
      </c>
      <c s="32" t="s">
        <v>435</v>
      </c>
      <c s="33" t="s">
        <v>93</v>
      </c>
      <c s="34">
        <v>5.332</v>
      </c>
      <c s="35">
        <v>0</v>
      </c>
      <c s="35">
        <f>ROUND(ROUND(H137,2)*ROUND(G137,3),2)</f>
      </c>
      <c s="33" t="s">
        <v>64</v>
      </c>
      <c r="O137">
        <f>(I137*21)/100</f>
      </c>
      <c t="s">
        <v>33</v>
      </c>
    </row>
    <row r="138" spans="1:5" ht="12.75">
      <c r="A138" s="36" t="s">
        <v>65</v>
      </c>
      <c r="E138" s="37" t="s">
        <v>78</v>
      </c>
    </row>
    <row r="139" spans="1:5" ht="306">
      <c r="A139" s="38" t="s">
        <v>67</v>
      </c>
      <c r="E139" s="39" t="s">
        <v>436</v>
      </c>
    </row>
    <row r="140" spans="1:5" ht="38.25">
      <c r="A140" t="s">
        <v>69</v>
      </c>
      <c r="E140" s="37" t="s">
        <v>191</v>
      </c>
    </row>
    <row r="141" spans="1:16" ht="12.75">
      <c r="A141" s="26" t="s">
        <v>60</v>
      </c>
      <c s="31" t="s">
        <v>192</v>
      </c>
      <c s="31" t="s">
        <v>193</v>
      </c>
      <c s="26" t="s">
        <v>78</v>
      </c>
      <c s="32" t="s">
        <v>194</v>
      </c>
      <c s="33" t="s">
        <v>93</v>
      </c>
      <c s="34">
        <v>17.438</v>
      </c>
      <c s="35">
        <v>0</v>
      </c>
      <c s="35">
        <f>ROUND(ROUND(H141,2)*ROUND(G141,3),2)</f>
      </c>
      <c s="33" t="s">
        <v>64</v>
      </c>
      <c r="O141">
        <f>(I141*21)/100</f>
      </c>
      <c t="s">
        <v>33</v>
      </c>
    </row>
    <row r="142" spans="1:5" ht="12.75">
      <c r="A142" s="36" t="s">
        <v>65</v>
      </c>
      <c r="E142" s="37" t="s">
        <v>78</v>
      </c>
    </row>
    <row r="143" spans="1:5" ht="344.25">
      <c r="A143" s="38" t="s">
        <v>67</v>
      </c>
      <c r="E143" s="39" t="s">
        <v>437</v>
      </c>
    </row>
    <row r="144" spans="1:5" ht="293.25">
      <c r="A144" t="s">
        <v>69</v>
      </c>
      <c r="E144" s="37" t="s">
        <v>196</v>
      </c>
    </row>
    <row r="145" spans="1:16" ht="12.75">
      <c r="A145" s="26" t="s">
        <v>60</v>
      </c>
      <c s="31" t="s">
        <v>197</v>
      </c>
      <c s="31" t="s">
        <v>198</v>
      </c>
      <c s="26" t="s">
        <v>78</v>
      </c>
      <c s="32" t="s">
        <v>199</v>
      </c>
      <c s="33" t="s">
        <v>93</v>
      </c>
      <c s="34">
        <v>2.016</v>
      </c>
      <c s="35">
        <v>0</v>
      </c>
      <c s="35">
        <f>ROUND(ROUND(H145,2)*ROUND(G145,3),2)</f>
      </c>
      <c s="33" t="s">
        <v>64</v>
      </c>
      <c r="O145">
        <f>(I145*21)/100</f>
      </c>
      <c t="s">
        <v>33</v>
      </c>
    </row>
    <row r="146" spans="1:5" ht="12.75">
      <c r="A146" s="36" t="s">
        <v>65</v>
      </c>
      <c r="E146" s="37" t="s">
        <v>78</v>
      </c>
    </row>
    <row r="147" spans="1:5" ht="102">
      <c r="A147" s="38" t="s">
        <v>67</v>
      </c>
      <c r="E147" s="39" t="s">
        <v>438</v>
      </c>
    </row>
    <row r="148" spans="1:5" ht="51">
      <c r="A148" t="s">
        <v>69</v>
      </c>
      <c r="E148" s="37" t="s">
        <v>201</v>
      </c>
    </row>
    <row r="149" spans="1:16" ht="12.75">
      <c r="A149" s="26" t="s">
        <v>60</v>
      </c>
      <c s="31" t="s">
        <v>202</v>
      </c>
      <c s="31" t="s">
        <v>203</v>
      </c>
      <c s="26" t="s">
        <v>78</v>
      </c>
      <c s="32" t="s">
        <v>204</v>
      </c>
      <c s="33" t="s">
        <v>93</v>
      </c>
      <c s="34">
        <v>9.16</v>
      </c>
      <c s="35">
        <v>0</v>
      </c>
      <c s="35">
        <f>ROUND(ROUND(H149,2)*ROUND(G149,3),2)</f>
      </c>
      <c s="33" t="s">
        <v>64</v>
      </c>
      <c r="O149">
        <f>(I149*21)/100</f>
      </c>
      <c t="s">
        <v>33</v>
      </c>
    </row>
    <row r="150" spans="1:5" ht="12.75">
      <c r="A150" s="36" t="s">
        <v>65</v>
      </c>
      <c r="E150" s="37" t="s">
        <v>78</v>
      </c>
    </row>
    <row r="151" spans="1:5" ht="216.75">
      <c r="A151" s="38" t="s">
        <v>67</v>
      </c>
      <c r="E151" s="39" t="s">
        <v>439</v>
      </c>
    </row>
    <row r="152" spans="1:5" ht="102">
      <c r="A152" t="s">
        <v>69</v>
      </c>
      <c r="E152" s="37" t="s">
        <v>206</v>
      </c>
    </row>
    <row r="153" spans="1:16" ht="12.75">
      <c r="A153" s="26" t="s">
        <v>60</v>
      </c>
      <c s="31" t="s">
        <v>121</v>
      </c>
      <c s="31" t="s">
        <v>440</v>
      </c>
      <c s="26" t="s">
        <v>78</v>
      </c>
      <c s="32" t="s">
        <v>441</v>
      </c>
      <c s="33" t="s">
        <v>88</v>
      </c>
      <c s="34">
        <v>12.4</v>
      </c>
      <c s="35">
        <v>0</v>
      </c>
      <c s="35">
        <f>ROUND(ROUND(H153,2)*ROUND(G153,3),2)</f>
      </c>
      <c s="33" t="s">
        <v>64</v>
      </c>
      <c r="O153">
        <f>(I153*21)/100</f>
      </c>
      <c t="s">
        <v>33</v>
      </c>
    </row>
    <row r="154" spans="1:5" ht="12.75">
      <c r="A154" s="36" t="s">
        <v>65</v>
      </c>
      <c r="E154" s="37" t="s">
        <v>78</v>
      </c>
    </row>
    <row r="155" spans="1:5" ht="114.75">
      <c r="A155" s="38" t="s">
        <v>67</v>
      </c>
      <c r="E155" s="39" t="s">
        <v>442</v>
      </c>
    </row>
    <row r="156" spans="1:5" ht="89.25">
      <c r="A156" t="s">
        <v>69</v>
      </c>
      <c r="E156" s="37" t="s">
        <v>443</v>
      </c>
    </row>
    <row r="157" spans="1:18" ht="12.75" customHeight="1">
      <c r="A157" s="6" t="s">
        <v>58</v>
      </c>
      <c s="6"/>
      <c s="41" t="s">
        <v>45</v>
      </c>
      <c s="6"/>
      <c s="29" t="s">
        <v>35</v>
      </c>
      <c s="6"/>
      <c s="6"/>
      <c s="6"/>
      <c s="42">
        <f>0+Q157</f>
      </c>
      <c s="6"/>
      <c r="O157">
        <f>0+R157</f>
      </c>
      <c r="Q157">
        <f>0+I158+I162+I166+I170+I174+I178+I182+I186+I190+I194+I198</f>
      </c>
      <c>
        <f>0+O158+O162+O166+O170+O174+O178+O182+O186+O190+O194+O198</f>
      </c>
    </row>
    <row r="158" spans="1:16" ht="12.75">
      <c r="A158" s="26" t="s">
        <v>60</v>
      </c>
      <c s="31" t="s">
        <v>207</v>
      </c>
      <c s="31" t="s">
        <v>208</v>
      </c>
      <c s="26" t="s">
        <v>78</v>
      </c>
      <c s="32" t="s">
        <v>209</v>
      </c>
      <c s="33" t="s">
        <v>88</v>
      </c>
      <c s="34">
        <v>1349</v>
      </c>
      <c s="35">
        <v>0</v>
      </c>
      <c s="35">
        <f>ROUND(ROUND(H158,2)*ROUND(G158,3),2)</f>
      </c>
      <c s="33" t="s">
        <v>64</v>
      </c>
      <c r="O158">
        <f>(I158*21)/100</f>
      </c>
      <c t="s">
        <v>33</v>
      </c>
    </row>
    <row r="159" spans="1:5" ht="12.75">
      <c r="A159" s="36" t="s">
        <v>65</v>
      </c>
      <c r="E159" s="37" t="s">
        <v>78</v>
      </c>
    </row>
    <row r="160" spans="1:5" ht="140.25">
      <c r="A160" s="38" t="s">
        <v>67</v>
      </c>
      <c r="E160" s="39" t="s">
        <v>444</v>
      </c>
    </row>
    <row r="161" spans="1:5" ht="127.5">
      <c r="A161" t="s">
        <v>69</v>
      </c>
      <c r="E161" s="37" t="s">
        <v>211</v>
      </c>
    </row>
    <row r="162" spans="1:16" ht="12.75">
      <c r="A162" s="26" t="s">
        <v>60</v>
      </c>
      <c s="31" t="s">
        <v>50</v>
      </c>
      <c s="31" t="s">
        <v>212</v>
      </c>
      <c s="26" t="s">
        <v>78</v>
      </c>
      <c s="32" t="s">
        <v>213</v>
      </c>
      <c s="33" t="s">
        <v>88</v>
      </c>
      <c s="34">
        <v>1789</v>
      </c>
      <c s="35">
        <v>0</v>
      </c>
      <c s="35">
        <f>ROUND(ROUND(H162,2)*ROUND(G162,3),2)</f>
      </c>
      <c s="33" t="s">
        <v>64</v>
      </c>
      <c r="O162">
        <f>(I162*21)/100</f>
      </c>
      <c t="s">
        <v>33</v>
      </c>
    </row>
    <row r="163" spans="1:5" ht="12.75">
      <c r="A163" s="36" t="s">
        <v>65</v>
      </c>
      <c r="E163" s="37" t="s">
        <v>78</v>
      </c>
    </row>
    <row r="164" spans="1:5" ht="127.5">
      <c r="A164" s="38" t="s">
        <v>67</v>
      </c>
      <c r="E164" s="39" t="s">
        <v>445</v>
      </c>
    </row>
    <row r="165" spans="1:5" ht="51">
      <c r="A165" t="s">
        <v>69</v>
      </c>
      <c r="E165" s="37" t="s">
        <v>215</v>
      </c>
    </row>
    <row r="166" spans="1:16" ht="12.75">
      <c r="A166" s="26" t="s">
        <v>60</v>
      </c>
      <c s="31" t="s">
        <v>216</v>
      </c>
      <c s="31" t="s">
        <v>217</v>
      </c>
      <c s="26" t="s">
        <v>78</v>
      </c>
      <c s="32" t="s">
        <v>218</v>
      </c>
      <c s="33" t="s">
        <v>88</v>
      </c>
      <c s="34">
        <v>337.5</v>
      </c>
      <c s="35">
        <v>0</v>
      </c>
      <c s="35">
        <f>ROUND(ROUND(H166,2)*ROUND(G166,3),2)</f>
      </c>
      <c s="33" t="s">
        <v>64</v>
      </c>
      <c r="O166">
        <f>(I166*21)/100</f>
      </c>
      <c t="s">
        <v>33</v>
      </c>
    </row>
    <row r="167" spans="1:5" ht="12.75">
      <c r="A167" s="36" t="s">
        <v>65</v>
      </c>
      <c r="E167" s="37" t="s">
        <v>78</v>
      </c>
    </row>
    <row r="168" spans="1:5" ht="63.75">
      <c r="A168" s="38" t="s">
        <v>67</v>
      </c>
      <c r="E168" s="39" t="s">
        <v>446</v>
      </c>
    </row>
    <row r="169" spans="1:5" ht="38.25">
      <c r="A169" t="s">
        <v>69</v>
      </c>
      <c r="E169" s="37" t="s">
        <v>220</v>
      </c>
    </row>
    <row r="170" spans="1:16" ht="12.75">
      <c r="A170" s="26" t="s">
        <v>60</v>
      </c>
      <c s="31" t="s">
        <v>221</v>
      </c>
      <c s="31" t="s">
        <v>222</v>
      </c>
      <c s="26" t="s">
        <v>39</v>
      </c>
      <c s="32" t="s">
        <v>223</v>
      </c>
      <c s="33" t="s">
        <v>88</v>
      </c>
      <c s="34">
        <v>2373.5</v>
      </c>
      <c s="35">
        <v>0</v>
      </c>
      <c s="35">
        <f>ROUND(ROUND(H170,2)*ROUND(G170,3),2)</f>
      </c>
      <c s="33" t="s">
        <v>64</v>
      </c>
      <c r="O170">
        <f>(I170*21)/100</f>
      </c>
      <c t="s">
        <v>33</v>
      </c>
    </row>
    <row r="171" spans="1:5" ht="25.5">
      <c r="A171" s="36" t="s">
        <v>65</v>
      </c>
      <c r="E171" s="37" t="s">
        <v>224</v>
      </c>
    </row>
    <row r="172" spans="1:5" ht="140.25">
      <c r="A172" s="38" t="s">
        <v>67</v>
      </c>
      <c r="E172" s="39" t="s">
        <v>447</v>
      </c>
    </row>
    <row r="173" spans="1:5" ht="51">
      <c r="A173" t="s">
        <v>69</v>
      </c>
      <c r="E173" s="37" t="s">
        <v>226</v>
      </c>
    </row>
    <row r="174" spans="1:16" ht="12.75">
      <c r="A174" s="26" t="s">
        <v>60</v>
      </c>
      <c s="31" t="s">
        <v>227</v>
      </c>
      <c s="31" t="s">
        <v>222</v>
      </c>
      <c s="26" t="s">
        <v>33</v>
      </c>
      <c s="32" t="s">
        <v>223</v>
      </c>
      <c s="33" t="s">
        <v>88</v>
      </c>
      <c s="34">
        <v>2373.5</v>
      </c>
      <c s="35">
        <v>0</v>
      </c>
      <c s="35">
        <f>ROUND(ROUND(H174,2)*ROUND(G174,3),2)</f>
      </c>
      <c s="33" t="s">
        <v>64</v>
      </c>
      <c r="O174">
        <f>(I174*21)/100</f>
      </c>
      <c t="s">
        <v>33</v>
      </c>
    </row>
    <row r="175" spans="1:5" ht="25.5">
      <c r="A175" s="36" t="s">
        <v>65</v>
      </c>
      <c r="E175" s="37" t="s">
        <v>228</v>
      </c>
    </row>
    <row r="176" spans="1:5" ht="140.25">
      <c r="A176" s="38" t="s">
        <v>67</v>
      </c>
      <c r="E176" s="39" t="s">
        <v>448</v>
      </c>
    </row>
    <row r="177" spans="1:5" ht="51">
      <c r="A177" t="s">
        <v>69</v>
      </c>
      <c r="E177" s="37" t="s">
        <v>226</v>
      </c>
    </row>
    <row r="178" spans="1:16" ht="12.75">
      <c r="A178" s="26" t="s">
        <v>60</v>
      </c>
      <c s="31" t="s">
        <v>230</v>
      </c>
      <c s="31" t="s">
        <v>231</v>
      </c>
      <c s="26" t="s">
        <v>78</v>
      </c>
      <c s="32" t="s">
        <v>232</v>
      </c>
      <c s="33" t="s">
        <v>88</v>
      </c>
      <c s="34">
        <v>6.5</v>
      </c>
      <c s="35">
        <v>0</v>
      </c>
      <c s="35">
        <f>ROUND(ROUND(H178,2)*ROUND(G178,3),2)</f>
      </c>
      <c s="33" t="s">
        <v>64</v>
      </c>
      <c r="O178">
        <f>(I178*21)/100</f>
      </c>
      <c t="s">
        <v>33</v>
      </c>
    </row>
    <row r="179" spans="1:5" ht="12.75">
      <c r="A179" s="36" t="s">
        <v>65</v>
      </c>
      <c r="E179" s="37" t="s">
        <v>78</v>
      </c>
    </row>
    <row r="180" spans="1:5" ht="114.75">
      <c r="A180" s="38" t="s">
        <v>67</v>
      </c>
      <c r="E180" s="39" t="s">
        <v>449</v>
      </c>
    </row>
    <row r="181" spans="1:5" ht="51">
      <c r="A181" t="s">
        <v>69</v>
      </c>
      <c r="E181" s="37" t="s">
        <v>234</v>
      </c>
    </row>
    <row r="182" spans="1:16" ht="12.75">
      <c r="A182" s="26" t="s">
        <v>60</v>
      </c>
      <c s="31" t="s">
        <v>47</v>
      </c>
      <c s="31" t="s">
        <v>235</v>
      </c>
      <c s="26" t="s">
        <v>78</v>
      </c>
      <c s="32" t="s">
        <v>236</v>
      </c>
      <c s="33" t="s">
        <v>88</v>
      </c>
      <c s="34">
        <v>2338</v>
      </c>
      <c s="35">
        <v>0</v>
      </c>
      <c s="35">
        <f>ROUND(ROUND(H182,2)*ROUND(G182,3),2)</f>
      </c>
      <c s="33" t="s">
        <v>64</v>
      </c>
      <c r="O182">
        <f>(I182*21)/100</f>
      </c>
      <c t="s">
        <v>33</v>
      </c>
    </row>
    <row r="183" spans="1:5" ht="12.75">
      <c r="A183" s="36" t="s">
        <v>65</v>
      </c>
      <c r="E183" s="37" t="s">
        <v>78</v>
      </c>
    </row>
    <row r="184" spans="1:5" ht="127.5">
      <c r="A184" s="38" t="s">
        <v>67</v>
      </c>
      <c r="E184" s="39" t="s">
        <v>450</v>
      </c>
    </row>
    <row r="185" spans="1:5" ht="140.25">
      <c r="A185" t="s">
        <v>69</v>
      </c>
      <c r="E185" s="37" t="s">
        <v>238</v>
      </c>
    </row>
    <row r="186" spans="1:16" ht="12.75">
      <c r="A186" s="26" t="s">
        <v>60</v>
      </c>
      <c s="31" t="s">
        <v>239</v>
      </c>
      <c s="31" t="s">
        <v>240</v>
      </c>
      <c s="26" t="s">
        <v>78</v>
      </c>
      <c s="32" t="s">
        <v>241</v>
      </c>
      <c s="33" t="s">
        <v>93</v>
      </c>
      <c s="34">
        <v>43.31</v>
      </c>
      <c s="35">
        <v>0</v>
      </c>
      <c s="35">
        <f>ROUND(ROUND(H186,2)*ROUND(G186,3),2)</f>
      </c>
      <c s="33" t="s">
        <v>64</v>
      </c>
      <c r="O186">
        <f>(I186*21)/100</f>
      </c>
      <c t="s">
        <v>33</v>
      </c>
    </row>
    <row r="187" spans="1:5" ht="12.75">
      <c r="A187" s="36" t="s">
        <v>65</v>
      </c>
      <c r="E187" s="37" t="s">
        <v>78</v>
      </c>
    </row>
    <row r="188" spans="1:5" ht="76.5">
      <c r="A188" s="38" t="s">
        <v>67</v>
      </c>
      <c r="E188" s="39" t="s">
        <v>451</v>
      </c>
    </row>
    <row r="189" spans="1:5" ht="140.25">
      <c r="A189" t="s">
        <v>69</v>
      </c>
      <c r="E189" s="37" t="s">
        <v>238</v>
      </c>
    </row>
    <row r="190" spans="1:16" ht="12.75">
      <c r="A190" s="26" t="s">
        <v>60</v>
      </c>
      <c s="31" t="s">
        <v>158</v>
      </c>
      <c s="31" t="s">
        <v>243</v>
      </c>
      <c s="26" t="s">
        <v>78</v>
      </c>
      <c s="32" t="s">
        <v>244</v>
      </c>
      <c s="33" t="s">
        <v>88</v>
      </c>
      <c s="34">
        <v>2373.5</v>
      </c>
      <c s="35">
        <v>0</v>
      </c>
      <c s="35">
        <f>ROUND(ROUND(H190,2)*ROUND(G190,3),2)</f>
      </c>
      <c s="33" t="s">
        <v>64</v>
      </c>
      <c r="O190">
        <f>(I190*21)/100</f>
      </c>
      <c t="s">
        <v>33</v>
      </c>
    </row>
    <row r="191" spans="1:5" ht="25.5">
      <c r="A191" s="36" t="s">
        <v>65</v>
      </c>
      <c r="E191" s="37" t="s">
        <v>245</v>
      </c>
    </row>
    <row r="192" spans="1:5" ht="127.5">
      <c r="A192" s="38" t="s">
        <v>67</v>
      </c>
      <c r="E192" s="39" t="s">
        <v>452</v>
      </c>
    </row>
    <row r="193" spans="1:5" ht="140.25">
      <c r="A193" t="s">
        <v>69</v>
      </c>
      <c r="E193" s="37" t="s">
        <v>238</v>
      </c>
    </row>
    <row r="194" spans="1:16" ht="12.75">
      <c r="A194" s="26" t="s">
        <v>60</v>
      </c>
      <c s="31" t="s">
        <v>247</v>
      </c>
      <c s="31" t="s">
        <v>248</v>
      </c>
      <c s="26" t="s">
        <v>78</v>
      </c>
      <c s="32" t="s">
        <v>249</v>
      </c>
      <c s="33" t="s">
        <v>88</v>
      </c>
      <c s="34">
        <v>1484.5</v>
      </c>
      <c s="35">
        <v>0</v>
      </c>
      <c s="35">
        <f>ROUND(ROUND(H194,2)*ROUND(G194,3),2)</f>
      </c>
      <c s="33" t="s">
        <v>64</v>
      </c>
      <c r="O194">
        <f>(I194*21)/100</f>
      </c>
      <c t="s">
        <v>33</v>
      </c>
    </row>
    <row r="195" spans="1:5" ht="12.75">
      <c r="A195" s="36" t="s">
        <v>65</v>
      </c>
      <c r="E195" s="37" t="s">
        <v>78</v>
      </c>
    </row>
    <row r="196" spans="1:5" ht="165.75">
      <c r="A196" s="38" t="s">
        <v>67</v>
      </c>
      <c r="E196" s="39" t="s">
        <v>453</v>
      </c>
    </row>
    <row r="197" spans="1:5" ht="140.25">
      <c r="A197" t="s">
        <v>69</v>
      </c>
      <c r="E197" s="37" t="s">
        <v>238</v>
      </c>
    </row>
    <row r="198" spans="1:16" ht="12.75">
      <c r="A198" s="26" t="s">
        <v>60</v>
      </c>
      <c s="31" t="s">
        <v>251</v>
      </c>
      <c s="31" t="s">
        <v>252</v>
      </c>
      <c s="26" t="s">
        <v>78</v>
      </c>
      <c s="32" t="s">
        <v>253</v>
      </c>
      <c s="33" t="s">
        <v>88</v>
      </c>
      <c s="34">
        <v>216.55</v>
      </c>
      <c s="35">
        <v>0</v>
      </c>
      <c s="35">
        <f>ROUND(ROUND(H198,2)*ROUND(G198,3),2)</f>
      </c>
      <c s="33" t="s">
        <v>64</v>
      </c>
      <c r="O198">
        <f>(I198*21)/100</f>
      </c>
      <c t="s">
        <v>33</v>
      </c>
    </row>
    <row r="199" spans="1:5" ht="12.75">
      <c r="A199" s="36" t="s">
        <v>65</v>
      </c>
      <c r="E199" s="37" t="s">
        <v>78</v>
      </c>
    </row>
    <row r="200" spans="1:5" ht="89.25">
      <c r="A200" s="38" t="s">
        <v>67</v>
      </c>
      <c r="E200" s="39" t="s">
        <v>454</v>
      </c>
    </row>
    <row r="201" spans="1:5" ht="140.25">
      <c r="A201" t="s">
        <v>69</v>
      </c>
      <c r="E201" s="37" t="s">
        <v>238</v>
      </c>
    </row>
    <row r="202" spans="1:18" ht="12.75" customHeight="1">
      <c r="A202" s="6" t="s">
        <v>58</v>
      </c>
      <c s="6"/>
      <c s="41" t="s">
        <v>251</v>
      </c>
      <c s="6"/>
      <c s="29" t="s">
        <v>255</v>
      </c>
      <c s="6"/>
      <c s="6"/>
      <c s="6"/>
      <c s="42">
        <f>0+Q202</f>
      </c>
      <c s="6"/>
      <c r="O202">
        <f>0+R202</f>
      </c>
      <c r="Q202">
        <f>0+I203+I207+I211+I215+I219+I223+I227+I231+I235</f>
      </c>
      <c>
        <f>0+O203+O207+O211+O215+O219+O223+O227+O231+O235</f>
      </c>
    </row>
    <row r="203" spans="1:16" ht="12.75">
      <c r="A203" s="26" t="s">
        <v>60</v>
      </c>
      <c s="31" t="s">
        <v>247</v>
      </c>
      <c s="31" t="s">
        <v>455</v>
      </c>
      <c s="26" t="s">
        <v>78</v>
      </c>
      <c s="32" t="s">
        <v>456</v>
      </c>
      <c s="33" t="s">
        <v>172</v>
      </c>
      <c s="34">
        <v>23</v>
      </c>
      <c s="35">
        <v>0</v>
      </c>
      <c s="35">
        <f>ROUND(ROUND(H203,2)*ROUND(G203,3),2)</f>
      </c>
      <c s="33" t="s">
        <v>64</v>
      </c>
      <c r="O203">
        <f>(I203*21)/100</f>
      </c>
      <c t="s">
        <v>33</v>
      </c>
    </row>
    <row r="204" spans="1:5" ht="12.75">
      <c r="A204" s="36" t="s">
        <v>65</v>
      </c>
      <c r="E204" s="37" t="s">
        <v>78</v>
      </c>
    </row>
    <row r="205" spans="1:5" ht="51">
      <c r="A205" s="38" t="s">
        <v>67</v>
      </c>
      <c r="E205" s="39" t="s">
        <v>457</v>
      </c>
    </row>
    <row r="206" spans="1:5" ht="267.75">
      <c r="A206" t="s">
        <v>69</v>
      </c>
      <c r="E206" s="37" t="s">
        <v>260</v>
      </c>
    </row>
    <row r="207" spans="1:16" ht="12.75">
      <c r="A207" s="26" t="s">
        <v>60</v>
      </c>
      <c s="31" t="s">
        <v>54</v>
      </c>
      <c s="31" t="s">
        <v>458</v>
      </c>
      <c s="26" t="s">
        <v>78</v>
      </c>
      <c s="32" t="s">
        <v>459</v>
      </c>
      <c s="33" t="s">
        <v>172</v>
      </c>
      <c s="34">
        <v>25</v>
      </c>
      <c s="35">
        <v>0</v>
      </c>
      <c s="35">
        <f>ROUND(ROUND(H207,2)*ROUND(G207,3),2)</f>
      </c>
      <c s="33" t="s">
        <v>64</v>
      </c>
      <c r="O207">
        <f>(I207*21)/100</f>
      </c>
      <c t="s">
        <v>33</v>
      </c>
    </row>
    <row r="208" spans="1:5" ht="12.75">
      <c r="A208" s="36" t="s">
        <v>65</v>
      </c>
      <c r="E208" s="37" t="s">
        <v>78</v>
      </c>
    </row>
    <row r="209" spans="1:5" ht="89.25">
      <c r="A209" s="38" t="s">
        <v>67</v>
      </c>
      <c r="E209" s="39" t="s">
        <v>460</v>
      </c>
    </row>
    <row r="210" spans="1:5" ht="255">
      <c r="A210" t="s">
        <v>69</v>
      </c>
      <c r="E210" s="37" t="s">
        <v>265</v>
      </c>
    </row>
    <row r="211" spans="1:16" ht="12.75">
      <c r="A211" s="26" t="s">
        <v>60</v>
      </c>
      <c s="31" t="s">
        <v>239</v>
      </c>
      <c s="31" t="s">
        <v>461</v>
      </c>
      <c s="26" t="s">
        <v>78</v>
      </c>
      <c s="32" t="s">
        <v>462</v>
      </c>
      <c s="33" t="s">
        <v>172</v>
      </c>
      <c s="34">
        <v>44</v>
      </c>
      <c s="35">
        <v>0</v>
      </c>
      <c s="35">
        <f>ROUND(ROUND(H211,2)*ROUND(G211,3),2)</f>
      </c>
      <c s="33" t="s">
        <v>64</v>
      </c>
      <c r="O211">
        <f>(I211*21)/100</f>
      </c>
      <c t="s">
        <v>33</v>
      </c>
    </row>
    <row r="212" spans="1:5" ht="12.75">
      <c r="A212" s="36" t="s">
        <v>65</v>
      </c>
      <c r="E212" s="37" t="s">
        <v>78</v>
      </c>
    </row>
    <row r="213" spans="1:5" ht="102">
      <c r="A213" s="38" t="s">
        <v>67</v>
      </c>
      <c r="E213" s="39" t="s">
        <v>463</v>
      </c>
    </row>
    <row r="214" spans="1:5" ht="255">
      <c r="A214" t="s">
        <v>69</v>
      </c>
      <c r="E214" s="37" t="s">
        <v>265</v>
      </c>
    </row>
    <row r="215" spans="1:16" ht="12.75">
      <c r="A215" s="26" t="s">
        <v>60</v>
      </c>
      <c s="31" t="s">
        <v>276</v>
      </c>
      <c s="31" t="s">
        <v>464</v>
      </c>
      <c s="26" t="s">
        <v>78</v>
      </c>
      <c s="32" t="s">
        <v>465</v>
      </c>
      <c s="33" t="s">
        <v>317</v>
      </c>
      <c s="34">
        <v>1</v>
      </c>
      <c s="35">
        <v>0</v>
      </c>
      <c s="35">
        <f>ROUND(ROUND(H215,2)*ROUND(G215,3),2)</f>
      </c>
      <c s="33" t="s">
        <v>64</v>
      </c>
      <c r="O215">
        <f>(I215*21)/100</f>
      </c>
      <c t="s">
        <v>33</v>
      </c>
    </row>
    <row r="216" spans="1:5" ht="25.5">
      <c r="A216" s="36" t="s">
        <v>65</v>
      </c>
      <c r="E216" s="37" t="s">
        <v>466</v>
      </c>
    </row>
    <row r="217" spans="1:5" ht="51">
      <c r="A217" s="38" t="s">
        <v>67</v>
      </c>
      <c r="E217" s="39" t="s">
        <v>467</v>
      </c>
    </row>
    <row r="218" spans="1:5" ht="89.25">
      <c r="A218" t="s">
        <v>69</v>
      </c>
      <c r="E218" s="37" t="s">
        <v>468</v>
      </c>
    </row>
    <row r="219" spans="1:16" ht="12.75">
      <c r="A219" s="26" t="s">
        <v>60</v>
      </c>
      <c s="31" t="s">
        <v>469</v>
      </c>
      <c s="31" t="s">
        <v>470</v>
      </c>
      <c s="26" t="s">
        <v>78</v>
      </c>
      <c s="32" t="s">
        <v>471</v>
      </c>
      <c s="33" t="s">
        <v>317</v>
      </c>
      <c s="34">
        <v>1</v>
      </c>
      <c s="35">
        <v>0</v>
      </c>
      <c s="35">
        <f>ROUND(ROUND(H219,2)*ROUND(G219,3),2)</f>
      </c>
      <c s="33" t="s">
        <v>64</v>
      </c>
      <c r="O219">
        <f>(I219*21)/100</f>
      </c>
      <c t="s">
        <v>33</v>
      </c>
    </row>
    <row r="220" spans="1:5" ht="12.75">
      <c r="A220" s="36" t="s">
        <v>65</v>
      </c>
      <c r="E220" s="37" t="s">
        <v>78</v>
      </c>
    </row>
    <row r="221" spans="1:5" ht="63.75">
      <c r="A221" s="38" t="s">
        <v>67</v>
      </c>
      <c r="E221" s="39" t="s">
        <v>472</v>
      </c>
    </row>
    <row r="222" spans="1:5" ht="76.5">
      <c r="A222" t="s">
        <v>69</v>
      </c>
      <c r="E222" s="37" t="s">
        <v>473</v>
      </c>
    </row>
    <row r="223" spans="1:16" ht="12.75">
      <c r="A223" s="26" t="s">
        <v>60</v>
      </c>
      <c s="31" t="s">
        <v>287</v>
      </c>
      <c s="31" t="s">
        <v>474</v>
      </c>
      <c s="26" t="s">
        <v>78</v>
      </c>
      <c s="32" t="s">
        <v>475</v>
      </c>
      <c s="33" t="s">
        <v>317</v>
      </c>
      <c s="34">
        <v>2</v>
      </c>
      <c s="35">
        <v>0</v>
      </c>
      <c s="35">
        <f>ROUND(ROUND(H223,2)*ROUND(G223,3),2)</f>
      </c>
      <c s="33" t="s">
        <v>64</v>
      </c>
      <c r="O223">
        <f>(I223*21)/100</f>
      </c>
      <c t="s">
        <v>33</v>
      </c>
    </row>
    <row r="224" spans="1:5" ht="12.75">
      <c r="A224" s="36" t="s">
        <v>65</v>
      </c>
      <c r="E224" s="37" t="s">
        <v>78</v>
      </c>
    </row>
    <row r="225" spans="1:5" ht="89.25">
      <c r="A225" s="38" t="s">
        <v>67</v>
      </c>
      <c r="E225" s="39" t="s">
        <v>476</v>
      </c>
    </row>
    <row r="226" spans="1:5" ht="242.25">
      <c r="A226" t="s">
        <v>69</v>
      </c>
      <c r="E226" s="37" t="s">
        <v>477</v>
      </c>
    </row>
    <row r="227" spans="1:16" ht="12.75">
      <c r="A227" s="26" t="s">
        <v>60</v>
      </c>
      <c s="31" t="s">
        <v>270</v>
      </c>
      <c s="31" t="s">
        <v>478</v>
      </c>
      <c s="26" t="s">
        <v>78</v>
      </c>
      <c s="32" t="s">
        <v>479</v>
      </c>
      <c s="33" t="s">
        <v>93</v>
      </c>
      <c s="34">
        <v>9.6</v>
      </c>
      <c s="35">
        <v>0</v>
      </c>
      <c s="35">
        <f>ROUND(ROUND(H227,2)*ROUND(G227,3),2)</f>
      </c>
      <c s="33" t="s">
        <v>64</v>
      </c>
      <c r="O227">
        <f>(I227*21)/100</f>
      </c>
      <c t="s">
        <v>33</v>
      </c>
    </row>
    <row r="228" spans="1:5" ht="12.75">
      <c r="A228" s="36" t="s">
        <v>65</v>
      </c>
      <c r="E228" s="37" t="s">
        <v>78</v>
      </c>
    </row>
    <row r="229" spans="1:5" ht="153">
      <c r="A229" s="38" t="s">
        <v>67</v>
      </c>
      <c r="E229" s="39" t="s">
        <v>480</v>
      </c>
    </row>
    <row r="230" spans="1:5" ht="369.75">
      <c r="A230" t="s">
        <v>69</v>
      </c>
      <c r="E230" s="37" t="s">
        <v>181</v>
      </c>
    </row>
    <row r="231" spans="1:16" ht="12.75">
      <c r="A231" s="26" t="s">
        <v>60</v>
      </c>
      <c s="31" t="s">
        <v>481</v>
      </c>
      <c s="31" t="s">
        <v>482</v>
      </c>
      <c s="26" t="s">
        <v>78</v>
      </c>
      <c s="32" t="s">
        <v>483</v>
      </c>
      <c s="33" t="s">
        <v>172</v>
      </c>
      <c s="34">
        <v>25</v>
      </c>
      <c s="35">
        <v>0</v>
      </c>
      <c s="35">
        <f>ROUND(ROUND(H231,2)*ROUND(G231,3),2)</f>
      </c>
      <c s="33" t="s">
        <v>64</v>
      </c>
      <c r="O231">
        <f>(I231*21)/100</f>
      </c>
      <c t="s">
        <v>33</v>
      </c>
    </row>
    <row r="232" spans="1:5" ht="12.75">
      <c r="A232" s="36" t="s">
        <v>65</v>
      </c>
      <c r="E232" s="37" t="s">
        <v>78</v>
      </c>
    </row>
    <row r="233" spans="1:5" ht="38.25">
      <c r="A233" s="38" t="s">
        <v>67</v>
      </c>
      <c r="E233" s="39" t="s">
        <v>484</v>
      </c>
    </row>
    <row r="234" spans="1:5" ht="51">
      <c r="A234" t="s">
        <v>69</v>
      </c>
      <c r="E234" s="37" t="s">
        <v>485</v>
      </c>
    </row>
    <row r="235" spans="1:16" ht="12.75">
      <c r="A235" s="26" t="s">
        <v>60</v>
      </c>
      <c s="31" t="s">
        <v>486</v>
      </c>
      <c s="31" t="s">
        <v>487</v>
      </c>
      <c s="26" t="s">
        <v>78</v>
      </c>
      <c s="32" t="s">
        <v>488</v>
      </c>
      <c s="33" t="s">
        <v>172</v>
      </c>
      <c s="34">
        <v>44</v>
      </c>
      <c s="35">
        <v>0</v>
      </c>
      <c s="35">
        <f>ROUND(ROUND(H235,2)*ROUND(G235,3),2)</f>
      </c>
      <c s="33" t="s">
        <v>64</v>
      </c>
      <c r="O235">
        <f>(I235*21)/100</f>
      </c>
      <c t="s">
        <v>33</v>
      </c>
    </row>
    <row r="236" spans="1:5" ht="12.75">
      <c r="A236" s="36" t="s">
        <v>65</v>
      </c>
      <c r="E236" s="37" t="s">
        <v>78</v>
      </c>
    </row>
    <row r="237" spans="1:5" ht="38.25">
      <c r="A237" s="38" t="s">
        <v>67</v>
      </c>
      <c r="E237" s="39" t="s">
        <v>489</v>
      </c>
    </row>
    <row r="238" spans="1:5" ht="51">
      <c r="A238" t="s">
        <v>69</v>
      </c>
      <c r="E238" s="37" t="s">
        <v>485</v>
      </c>
    </row>
    <row r="239" spans="1:18" ht="12.75" customHeight="1">
      <c r="A239" s="6" t="s">
        <v>58</v>
      </c>
      <c s="6"/>
      <c s="41" t="s">
        <v>274</v>
      </c>
      <c s="6"/>
      <c s="29" t="s">
        <v>275</v>
      </c>
      <c s="6"/>
      <c s="6"/>
      <c s="6"/>
      <c s="42">
        <f>0+Q239</f>
      </c>
      <c s="6"/>
      <c r="O239">
        <f>0+R239</f>
      </c>
      <c r="Q239">
        <f>0+I240+I244+I248+I252+I256+I260+I264+I268</f>
      </c>
      <c>
        <f>0+O240+O244+O248+O252+O256+O260+O264+O268</f>
      </c>
    </row>
    <row r="240" spans="1:16" ht="12.75">
      <c r="A240" s="26" t="s">
        <v>60</v>
      </c>
      <c s="31" t="s">
        <v>276</v>
      </c>
      <c s="31" t="s">
        <v>277</v>
      </c>
      <c s="26" t="s">
        <v>39</v>
      </c>
      <c s="32" t="s">
        <v>278</v>
      </c>
      <c s="33" t="s">
        <v>172</v>
      </c>
      <c s="34">
        <v>251</v>
      </c>
      <c s="35">
        <v>0</v>
      </c>
      <c s="35">
        <f>ROUND(ROUND(H240,2)*ROUND(G240,3),2)</f>
      </c>
      <c s="33" t="s">
        <v>64</v>
      </c>
      <c r="O240">
        <f>(I240*21)/100</f>
      </c>
      <c t="s">
        <v>33</v>
      </c>
    </row>
    <row r="241" spans="1:5" ht="12.75">
      <c r="A241" s="36" t="s">
        <v>65</v>
      </c>
      <c r="E241" s="37" t="s">
        <v>78</v>
      </c>
    </row>
    <row r="242" spans="1:5" ht="140.25">
      <c r="A242" s="38" t="s">
        <v>67</v>
      </c>
      <c r="E242" s="39" t="s">
        <v>490</v>
      </c>
    </row>
    <row r="243" spans="1:5" ht="51">
      <c r="A243" t="s">
        <v>69</v>
      </c>
      <c r="E243" s="37" t="s">
        <v>280</v>
      </c>
    </row>
    <row r="244" spans="1:16" ht="12.75">
      <c r="A244" s="26" t="s">
        <v>60</v>
      </c>
      <c s="31" t="s">
        <v>116</v>
      </c>
      <c s="31" t="s">
        <v>491</v>
      </c>
      <c s="26" t="s">
        <v>78</v>
      </c>
      <c s="32" t="s">
        <v>492</v>
      </c>
      <c s="33" t="s">
        <v>172</v>
      </c>
      <c s="34">
        <v>38</v>
      </c>
      <c s="35">
        <v>0</v>
      </c>
      <c s="35">
        <f>ROUND(ROUND(H244,2)*ROUND(G244,3),2)</f>
      </c>
      <c s="33" t="s">
        <v>64</v>
      </c>
      <c r="O244">
        <f>(I244*21)/100</f>
      </c>
      <c t="s">
        <v>33</v>
      </c>
    </row>
    <row r="245" spans="1:5" ht="12.75">
      <c r="A245" s="36" t="s">
        <v>65</v>
      </c>
      <c r="E245" s="37" t="s">
        <v>493</v>
      </c>
    </row>
    <row r="246" spans="1:5" ht="63.75">
      <c r="A246" s="38" t="s">
        <v>67</v>
      </c>
      <c r="E246" s="39" t="s">
        <v>494</v>
      </c>
    </row>
    <row r="247" spans="1:5" ht="51">
      <c r="A247" t="s">
        <v>69</v>
      </c>
      <c r="E247" s="37" t="s">
        <v>495</v>
      </c>
    </row>
    <row r="248" spans="1:16" ht="12.75">
      <c r="A248" s="26" t="s">
        <v>60</v>
      </c>
      <c s="31" t="s">
        <v>281</v>
      </c>
      <c s="31" t="s">
        <v>282</v>
      </c>
      <c s="26" t="s">
        <v>39</v>
      </c>
      <c s="32" t="s">
        <v>283</v>
      </c>
      <c s="33" t="s">
        <v>172</v>
      </c>
      <c s="34">
        <v>351.2</v>
      </c>
      <c s="35">
        <v>0</v>
      </c>
      <c s="35">
        <f>ROUND(ROUND(H248,2)*ROUND(G248,3),2)</f>
      </c>
      <c s="33" t="s">
        <v>64</v>
      </c>
      <c r="O248">
        <f>(I248*21)/100</f>
      </c>
      <c t="s">
        <v>33</v>
      </c>
    </row>
    <row r="249" spans="1:5" ht="12.75">
      <c r="A249" s="36" t="s">
        <v>65</v>
      </c>
      <c r="E249" s="37" t="s">
        <v>284</v>
      </c>
    </row>
    <row r="250" spans="1:5" ht="178.5">
      <c r="A250" s="38" t="s">
        <v>67</v>
      </c>
      <c r="E250" s="39" t="s">
        <v>496</v>
      </c>
    </row>
    <row r="251" spans="1:5" ht="25.5">
      <c r="A251" t="s">
        <v>69</v>
      </c>
      <c r="E251" s="37" t="s">
        <v>286</v>
      </c>
    </row>
    <row r="252" spans="1:16" ht="12.75">
      <c r="A252" s="26" t="s">
        <v>60</v>
      </c>
      <c s="31" t="s">
        <v>287</v>
      </c>
      <c s="31" t="s">
        <v>282</v>
      </c>
      <c s="26" t="s">
        <v>33</v>
      </c>
      <c s="32" t="s">
        <v>283</v>
      </c>
      <c s="33" t="s">
        <v>172</v>
      </c>
      <c s="34">
        <v>103</v>
      </c>
      <c s="35">
        <v>0</v>
      </c>
      <c s="35">
        <f>ROUND(ROUND(H252,2)*ROUND(G252,3),2)</f>
      </c>
      <c s="33" t="s">
        <v>64</v>
      </c>
      <c r="O252">
        <f>(I252*21)/100</f>
      </c>
      <c t="s">
        <v>33</v>
      </c>
    </row>
    <row r="253" spans="1:5" ht="12.75">
      <c r="A253" s="36" t="s">
        <v>65</v>
      </c>
      <c r="E253" s="37" t="s">
        <v>78</v>
      </c>
    </row>
    <row r="254" spans="1:5" ht="127.5">
      <c r="A254" s="38" t="s">
        <v>67</v>
      </c>
      <c r="E254" s="39" t="s">
        <v>497</v>
      </c>
    </row>
    <row r="255" spans="1:5" ht="25.5">
      <c r="A255" t="s">
        <v>69</v>
      </c>
      <c r="E255" s="37" t="s">
        <v>286</v>
      </c>
    </row>
    <row r="256" spans="1:16" ht="12.75">
      <c r="A256" s="26" t="s">
        <v>60</v>
      </c>
      <c s="31" t="s">
        <v>289</v>
      </c>
      <c s="31" t="s">
        <v>290</v>
      </c>
      <c s="26" t="s">
        <v>39</v>
      </c>
      <c s="32" t="s">
        <v>291</v>
      </c>
      <c s="33" t="s">
        <v>172</v>
      </c>
      <c s="34">
        <v>338.2</v>
      </c>
      <c s="35">
        <v>0</v>
      </c>
      <c s="35">
        <f>ROUND(ROUND(H256,2)*ROUND(G256,3),2)</f>
      </c>
      <c s="33" t="s">
        <v>64</v>
      </c>
      <c r="O256">
        <f>(I256*21)/100</f>
      </c>
      <c t="s">
        <v>33</v>
      </c>
    </row>
    <row r="257" spans="1:5" ht="12.75">
      <c r="A257" s="36" t="s">
        <v>65</v>
      </c>
      <c r="E257" s="37" t="s">
        <v>78</v>
      </c>
    </row>
    <row r="258" spans="1:5" ht="127.5">
      <c r="A258" s="38" t="s">
        <v>67</v>
      </c>
      <c r="E258" s="39" t="s">
        <v>498</v>
      </c>
    </row>
    <row r="259" spans="1:5" ht="38.25">
      <c r="A259" t="s">
        <v>69</v>
      </c>
      <c r="E259" s="37" t="s">
        <v>293</v>
      </c>
    </row>
    <row r="260" spans="1:16" ht="12.75">
      <c r="A260" s="26" t="s">
        <v>60</v>
      </c>
      <c s="31" t="s">
        <v>294</v>
      </c>
      <c s="31" t="s">
        <v>290</v>
      </c>
      <c s="26" t="s">
        <v>33</v>
      </c>
      <c s="32" t="s">
        <v>291</v>
      </c>
      <c s="33" t="s">
        <v>172</v>
      </c>
      <c s="34">
        <v>103</v>
      </c>
      <c s="35">
        <v>0</v>
      </c>
      <c s="35">
        <f>ROUND(ROUND(H260,2)*ROUND(G260,3),2)</f>
      </c>
      <c s="33" t="s">
        <v>64</v>
      </c>
      <c r="O260">
        <f>(I260*21)/100</f>
      </c>
      <c t="s">
        <v>33</v>
      </c>
    </row>
    <row r="261" spans="1:5" ht="12.75">
      <c r="A261" s="36" t="s">
        <v>65</v>
      </c>
      <c r="E261" s="37" t="s">
        <v>78</v>
      </c>
    </row>
    <row r="262" spans="1:5" ht="140.25">
      <c r="A262" s="38" t="s">
        <v>67</v>
      </c>
      <c r="E262" s="39" t="s">
        <v>499</v>
      </c>
    </row>
    <row r="263" spans="1:5" ht="38.25">
      <c r="A263" t="s">
        <v>69</v>
      </c>
      <c r="E263" s="37" t="s">
        <v>293</v>
      </c>
    </row>
    <row r="264" spans="1:16" ht="12.75">
      <c r="A264" s="26" t="s">
        <v>60</v>
      </c>
      <c s="31" t="s">
        <v>296</v>
      </c>
      <c s="31" t="s">
        <v>297</v>
      </c>
      <c s="26" t="s">
        <v>78</v>
      </c>
      <c s="32" t="s">
        <v>298</v>
      </c>
      <c s="33" t="s">
        <v>88</v>
      </c>
      <c s="34">
        <v>168</v>
      </c>
      <c s="35">
        <v>0</v>
      </c>
      <c s="35">
        <f>ROUND(ROUND(H264,2)*ROUND(G264,3),2)</f>
      </c>
      <c s="33" t="s">
        <v>64</v>
      </c>
      <c r="O264">
        <f>(I264*21)/100</f>
      </c>
      <c t="s">
        <v>33</v>
      </c>
    </row>
    <row r="265" spans="1:5" ht="12.75">
      <c r="A265" s="36" t="s">
        <v>65</v>
      </c>
      <c r="E265" s="37" t="s">
        <v>78</v>
      </c>
    </row>
    <row r="266" spans="1:5" ht="127.5">
      <c r="A266" s="38" t="s">
        <v>67</v>
      </c>
      <c r="E266" s="39" t="s">
        <v>500</v>
      </c>
    </row>
    <row r="267" spans="1:5" ht="102">
      <c r="A267" t="s">
        <v>69</v>
      </c>
      <c r="E267" s="37" t="s">
        <v>300</v>
      </c>
    </row>
    <row r="268" spans="1:16" ht="12.75">
      <c r="A268" s="26" t="s">
        <v>60</v>
      </c>
      <c s="31" t="s">
        <v>301</v>
      </c>
      <c s="31" t="s">
        <v>302</v>
      </c>
      <c s="26" t="s">
        <v>78</v>
      </c>
      <c s="32" t="s">
        <v>303</v>
      </c>
      <c s="33" t="s">
        <v>88</v>
      </c>
      <c s="34">
        <v>7120.5</v>
      </c>
      <c s="35">
        <v>0</v>
      </c>
      <c s="35">
        <f>ROUND(ROUND(H268,2)*ROUND(G268,3),2)</f>
      </c>
      <c s="33" t="s">
        <v>64</v>
      </c>
      <c r="O268">
        <f>(I268*21)/100</f>
      </c>
      <c t="s">
        <v>33</v>
      </c>
    </row>
    <row r="269" spans="1:5" ht="12.75">
      <c r="A269" s="36" t="s">
        <v>65</v>
      </c>
      <c r="E269" s="37" t="s">
        <v>78</v>
      </c>
    </row>
    <row r="270" spans="1:5" ht="63.75">
      <c r="A270" s="38" t="s">
        <v>67</v>
      </c>
      <c r="E270" s="39" t="s">
        <v>501</v>
      </c>
    </row>
    <row r="271" spans="1:5" ht="25.5">
      <c r="A271" t="s">
        <v>69</v>
      </c>
      <c r="E271" s="37" t="s">
        <v>305</v>
      </c>
    </row>
    <row r="272" spans="1:18" ht="12.75" customHeight="1">
      <c r="A272" s="6" t="s">
        <v>58</v>
      </c>
      <c s="6"/>
      <c s="41" t="s">
        <v>306</v>
      </c>
      <c s="6"/>
      <c s="29" t="s">
        <v>307</v>
      </c>
      <c s="6"/>
      <c s="6"/>
      <c s="6"/>
      <c s="42">
        <f>0+Q272</f>
      </c>
      <c s="6"/>
      <c r="O272">
        <f>0+R272</f>
      </c>
      <c r="Q272">
        <f>0+I273+I277+I281+I285+I289+I293+I297+I301</f>
      </c>
      <c>
        <f>0+O273+O277+O281+O285+O289+O293+O297+O301</f>
      </c>
    </row>
    <row r="273" spans="1:16" ht="12.75">
      <c r="A273" s="26" t="s">
        <v>60</v>
      </c>
      <c s="31" t="s">
        <v>308</v>
      </c>
      <c s="31" t="s">
        <v>309</v>
      </c>
      <c s="26" t="s">
        <v>78</v>
      </c>
      <c s="32" t="s">
        <v>310</v>
      </c>
      <c s="33" t="s">
        <v>93</v>
      </c>
      <c s="34">
        <v>1.575</v>
      </c>
      <c s="35">
        <v>0</v>
      </c>
      <c s="35">
        <f>ROUND(ROUND(H273,2)*ROUND(G273,3),2)</f>
      </c>
      <c s="33" t="s">
        <v>64</v>
      </c>
      <c r="O273">
        <f>(I273*21)/100</f>
      </c>
      <c t="s">
        <v>33</v>
      </c>
    </row>
    <row r="274" spans="1:5" ht="25.5">
      <c r="A274" s="36" t="s">
        <v>65</v>
      </c>
      <c r="E274" s="37" t="s">
        <v>502</v>
      </c>
    </row>
    <row r="275" spans="1:5" ht="89.25">
      <c r="A275" s="38" t="s">
        <v>67</v>
      </c>
      <c r="E275" s="39" t="s">
        <v>503</v>
      </c>
    </row>
    <row r="276" spans="1:5" ht="408">
      <c r="A276" t="s">
        <v>69</v>
      </c>
      <c r="E276" s="37" t="s">
        <v>313</v>
      </c>
    </row>
    <row r="277" spans="1:16" ht="12.75">
      <c r="A277" s="26" t="s">
        <v>60</v>
      </c>
      <c s="31" t="s">
        <v>314</v>
      </c>
      <c s="31" t="s">
        <v>309</v>
      </c>
      <c s="26" t="s">
        <v>315</v>
      </c>
      <c s="32" t="s">
        <v>316</v>
      </c>
      <c s="33" t="s">
        <v>317</v>
      </c>
      <c s="34">
        <v>4</v>
      </c>
      <c s="35">
        <v>0</v>
      </c>
      <c s="35">
        <f>ROUND(ROUND(H277,2)*ROUND(G277,3),2)</f>
      </c>
      <c s="33" t="s">
        <v>64</v>
      </c>
      <c r="O277">
        <f>(I277*21)/100</f>
      </c>
      <c t="s">
        <v>33</v>
      </c>
    </row>
    <row r="278" spans="1:5" ht="12.75">
      <c r="A278" s="36" t="s">
        <v>65</v>
      </c>
      <c r="E278" s="37" t="s">
        <v>318</v>
      </c>
    </row>
    <row r="279" spans="1:5" ht="102">
      <c r="A279" s="38" t="s">
        <v>67</v>
      </c>
      <c r="E279" s="39" t="s">
        <v>504</v>
      </c>
    </row>
    <row r="280" spans="1:5" ht="408">
      <c r="A280" t="s">
        <v>69</v>
      </c>
      <c r="E280" s="37" t="s">
        <v>313</v>
      </c>
    </row>
    <row r="281" spans="1:16" ht="12.75">
      <c r="A281" s="26" t="s">
        <v>60</v>
      </c>
      <c s="31" t="s">
        <v>320</v>
      </c>
      <c s="31" t="s">
        <v>321</v>
      </c>
      <c s="26" t="s">
        <v>78</v>
      </c>
      <c s="32" t="s">
        <v>322</v>
      </c>
      <c s="33" t="s">
        <v>93</v>
      </c>
      <c s="34">
        <v>4.88</v>
      </c>
      <c s="35">
        <v>0</v>
      </c>
      <c s="35">
        <f>ROUND(ROUND(H281,2)*ROUND(G281,3),2)</f>
      </c>
      <c s="33" t="s">
        <v>64</v>
      </c>
      <c r="O281">
        <f>(I281*21)/100</f>
      </c>
      <c t="s">
        <v>33</v>
      </c>
    </row>
    <row r="282" spans="1:5" ht="12.75">
      <c r="A282" s="36" t="s">
        <v>65</v>
      </c>
      <c r="E282" s="37" t="s">
        <v>78</v>
      </c>
    </row>
    <row r="283" spans="1:5" ht="102">
      <c r="A283" s="38" t="s">
        <v>67</v>
      </c>
      <c r="E283" s="39" t="s">
        <v>505</v>
      </c>
    </row>
    <row r="284" spans="1:5" ht="102">
      <c r="A284" t="s">
        <v>69</v>
      </c>
      <c r="E284" s="37" t="s">
        <v>324</v>
      </c>
    </row>
    <row r="285" spans="1:16" ht="12.75">
      <c r="A285" s="26" t="s">
        <v>60</v>
      </c>
      <c s="31" t="s">
        <v>325</v>
      </c>
      <c s="31" t="s">
        <v>326</v>
      </c>
      <c s="26" t="s">
        <v>78</v>
      </c>
      <c s="32" t="s">
        <v>327</v>
      </c>
      <c s="33" t="s">
        <v>172</v>
      </c>
      <c s="34">
        <v>5</v>
      </c>
      <c s="35">
        <v>0</v>
      </c>
      <c s="35">
        <f>ROUND(ROUND(H285,2)*ROUND(G285,3),2)</f>
      </c>
      <c s="33" t="s">
        <v>64</v>
      </c>
      <c r="O285">
        <f>(I285*21)/100</f>
      </c>
      <c t="s">
        <v>33</v>
      </c>
    </row>
    <row r="286" spans="1:5" ht="12.75">
      <c r="A286" s="36" t="s">
        <v>65</v>
      </c>
      <c r="E286" s="37" t="s">
        <v>78</v>
      </c>
    </row>
    <row r="287" spans="1:5" ht="114.75">
      <c r="A287" s="38" t="s">
        <v>67</v>
      </c>
      <c r="E287" s="39" t="s">
        <v>506</v>
      </c>
    </row>
    <row r="288" spans="1:5" ht="114.75">
      <c r="A288" t="s">
        <v>69</v>
      </c>
      <c r="E288" s="37" t="s">
        <v>329</v>
      </c>
    </row>
    <row r="289" spans="1:16" ht="12.75">
      <c r="A289" s="26" t="s">
        <v>60</v>
      </c>
      <c s="31" t="s">
        <v>330</v>
      </c>
      <c s="31" t="s">
        <v>331</v>
      </c>
      <c s="26" t="s">
        <v>78</v>
      </c>
      <c s="32" t="s">
        <v>332</v>
      </c>
      <c s="33" t="s">
        <v>172</v>
      </c>
      <c s="34">
        <v>31</v>
      </c>
      <c s="35">
        <v>0</v>
      </c>
      <c s="35">
        <f>ROUND(ROUND(H289,2)*ROUND(G289,3),2)</f>
      </c>
      <c s="33" t="s">
        <v>64</v>
      </c>
      <c r="O289">
        <f>(I289*21)/100</f>
      </c>
      <c t="s">
        <v>33</v>
      </c>
    </row>
    <row r="290" spans="1:5" ht="12.75">
      <c r="A290" s="36" t="s">
        <v>65</v>
      </c>
      <c r="E290" s="37" t="s">
        <v>78</v>
      </c>
    </row>
    <row r="291" spans="1:5" ht="76.5">
      <c r="A291" s="38" t="s">
        <v>67</v>
      </c>
      <c r="E291" s="39" t="s">
        <v>507</v>
      </c>
    </row>
    <row r="292" spans="1:5" ht="114.75">
      <c r="A292" t="s">
        <v>69</v>
      </c>
      <c r="E292" s="37" t="s">
        <v>329</v>
      </c>
    </row>
    <row r="293" spans="1:16" ht="12.75">
      <c r="A293" s="26" t="s">
        <v>60</v>
      </c>
      <c s="31" t="s">
        <v>296</v>
      </c>
      <c s="31" t="s">
        <v>334</v>
      </c>
      <c s="26" t="s">
        <v>78</v>
      </c>
      <c s="32" t="s">
        <v>335</v>
      </c>
      <c s="33" t="s">
        <v>172</v>
      </c>
      <c s="34">
        <v>11.5</v>
      </c>
      <c s="35">
        <v>0</v>
      </c>
      <c s="35">
        <f>ROUND(ROUND(H293,2)*ROUND(G293,3),2)</f>
      </c>
      <c s="33" t="s">
        <v>64</v>
      </c>
      <c r="O293">
        <f>(I293*21)/100</f>
      </c>
      <c t="s">
        <v>33</v>
      </c>
    </row>
    <row r="294" spans="1:5" ht="12.75">
      <c r="A294" s="36" t="s">
        <v>65</v>
      </c>
      <c r="E294" s="37" t="s">
        <v>78</v>
      </c>
    </row>
    <row r="295" spans="1:5" ht="63.75">
      <c r="A295" s="38" t="s">
        <v>67</v>
      </c>
      <c r="E295" s="39" t="s">
        <v>508</v>
      </c>
    </row>
    <row r="296" spans="1:5" ht="114.75">
      <c r="A296" t="s">
        <v>69</v>
      </c>
      <c r="E296" s="37" t="s">
        <v>329</v>
      </c>
    </row>
    <row r="297" spans="1:16" ht="12.75">
      <c r="A297" s="26" t="s">
        <v>60</v>
      </c>
      <c s="31" t="s">
        <v>131</v>
      </c>
      <c s="31" t="s">
        <v>509</v>
      </c>
      <c s="26" t="s">
        <v>78</v>
      </c>
      <c s="32" t="s">
        <v>510</v>
      </c>
      <c s="33" t="s">
        <v>317</v>
      </c>
      <c s="34">
        <v>1</v>
      </c>
      <c s="35">
        <v>0</v>
      </c>
      <c s="35">
        <f>ROUND(ROUND(H297,2)*ROUND(G297,3),2)</f>
      </c>
      <c s="33" t="s">
        <v>64</v>
      </c>
      <c r="O297">
        <f>(I297*21)/100</f>
      </c>
      <c t="s">
        <v>33</v>
      </c>
    </row>
    <row r="298" spans="1:5" ht="51">
      <c r="A298" s="36" t="s">
        <v>65</v>
      </c>
      <c r="E298" s="37" t="s">
        <v>511</v>
      </c>
    </row>
    <row r="299" spans="1:5" ht="76.5">
      <c r="A299" s="38" t="s">
        <v>67</v>
      </c>
      <c r="E299" s="39" t="s">
        <v>512</v>
      </c>
    </row>
    <row r="300" spans="1:5" ht="102">
      <c r="A300" t="s">
        <v>69</v>
      </c>
      <c r="E300" s="37" t="s">
        <v>513</v>
      </c>
    </row>
    <row r="301" spans="1:16" ht="12.75">
      <c r="A301" s="26" t="s">
        <v>60</v>
      </c>
      <c s="31" t="s">
        <v>294</v>
      </c>
      <c s="31" t="s">
        <v>514</v>
      </c>
      <c s="26" t="s">
        <v>78</v>
      </c>
      <c s="32" t="s">
        <v>515</v>
      </c>
      <c s="33" t="s">
        <v>317</v>
      </c>
      <c s="34">
        <v>1</v>
      </c>
      <c s="35">
        <v>0</v>
      </c>
      <c s="35">
        <f>ROUND(ROUND(H301,2)*ROUND(G301,3),2)</f>
      </c>
      <c s="33" t="s">
        <v>64</v>
      </c>
      <c r="O301">
        <f>(I301*21)/100</f>
      </c>
      <c t="s">
        <v>33</v>
      </c>
    </row>
    <row r="302" spans="1:5" ht="12.75">
      <c r="A302" s="36" t="s">
        <v>65</v>
      </c>
      <c r="E302" s="37" t="s">
        <v>78</v>
      </c>
    </row>
    <row r="303" spans="1:5" ht="38.25">
      <c r="A303" s="38" t="s">
        <v>67</v>
      </c>
      <c r="E303" s="39" t="s">
        <v>516</v>
      </c>
    </row>
    <row r="304" spans="1:5" ht="89.25">
      <c r="A304" t="s">
        <v>69</v>
      </c>
      <c r="E304" s="37" t="s">
        <v>517</v>
      </c>
    </row>
    <row r="305" spans="1:18" ht="12.75" customHeight="1">
      <c r="A305" s="6" t="s">
        <v>58</v>
      </c>
      <c s="6"/>
      <c s="41" t="s">
        <v>337</v>
      </c>
      <c s="6"/>
      <c s="29" t="s">
        <v>338</v>
      </c>
      <c s="6"/>
      <c s="6"/>
      <c s="6"/>
      <c s="42">
        <f>0+Q305</f>
      </c>
      <c s="6"/>
      <c r="O305">
        <f>0+R305</f>
      </c>
      <c r="Q305">
        <f>0+I306+I310+I314+I318+I322+I326+I330+I334+I338</f>
      </c>
      <c>
        <f>0+O306+O310+O314+O318+O322+O326+O330+O334+O338</f>
      </c>
    </row>
    <row r="306" spans="1:16" ht="25.5">
      <c r="A306" s="26" t="s">
        <v>60</v>
      </c>
      <c s="31" t="s">
        <v>47</v>
      </c>
      <c s="31" t="s">
        <v>518</v>
      </c>
      <c s="26" t="s">
        <v>78</v>
      </c>
      <c s="32" t="s">
        <v>519</v>
      </c>
      <c s="33" t="s">
        <v>172</v>
      </c>
      <c s="34">
        <v>28</v>
      </c>
      <c s="35">
        <v>0</v>
      </c>
      <c s="35">
        <f>ROUND(ROUND(H306,2)*ROUND(G306,3),2)</f>
      </c>
      <c s="33" t="s">
        <v>64</v>
      </c>
      <c r="O306">
        <f>(I306*21)/100</f>
      </c>
      <c t="s">
        <v>33</v>
      </c>
    </row>
    <row r="307" spans="1:5" ht="12.75">
      <c r="A307" s="36" t="s">
        <v>65</v>
      </c>
      <c r="E307" s="37" t="s">
        <v>78</v>
      </c>
    </row>
    <row r="308" spans="1:5" ht="76.5">
      <c r="A308" s="38" t="s">
        <v>67</v>
      </c>
      <c r="E308" s="39" t="s">
        <v>520</v>
      </c>
    </row>
    <row r="309" spans="1:5" ht="38.25">
      <c r="A309" t="s">
        <v>69</v>
      </c>
      <c r="E309" s="37" t="s">
        <v>521</v>
      </c>
    </row>
    <row r="310" spans="1:16" ht="25.5">
      <c r="A310" s="26" t="s">
        <v>60</v>
      </c>
      <c s="31" t="s">
        <v>45</v>
      </c>
      <c s="31" t="s">
        <v>339</v>
      </c>
      <c s="26" t="s">
        <v>78</v>
      </c>
      <c s="32" t="s">
        <v>340</v>
      </c>
      <c s="33" t="s">
        <v>172</v>
      </c>
      <c s="34">
        <v>138</v>
      </c>
      <c s="35">
        <v>0</v>
      </c>
      <c s="35">
        <f>ROUND(ROUND(H310,2)*ROUND(G310,3),2)</f>
      </c>
      <c s="33" t="s">
        <v>64</v>
      </c>
      <c r="O310">
        <f>(I310*21)/100</f>
      </c>
      <c t="s">
        <v>33</v>
      </c>
    </row>
    <row r="311" spans="1:5" ht="12.75">
      <c r="A311" s="36" t="s">
        <v>65</v>
      </c>
      <c r="E311" s="37" t="s">
        <v>78</v>
      </c>
    </row>
    <row r="312" spans="1:5" ht="114.75">
      <c r="A312" s="38" t="s">
        <v>67</v>
      </c>
      <c r="E312" s="39" t="s">
        <v>522</v>
      </c>
    </row>
    <row r="313" spans="1:5" ht="127.5">
      <c r="A313" t="s">
        <v>69</v>
      </c>
      <c r="E313" s="37" t="s">
        <v>342</v>
      </c>
    </row>
    <row r="314" spans="1:16" ht="12.75">
      <c r="A314" s="26" t="s">
        <v>60</v>
      </c>
      <c s="31" t="s">
        <v>158</v>
      </c>
      <c s="31" t="s">
        <v>343</v>
      </c>
      <c s="26" t="s">
        <v>39</v>
      </c>
      <c s="32" t="s">
        <v>344</v>
      </c>
      <c s="33" t="s">
        <v>317</v>
      </c>
      <c s="34">
        <v>20</v>
      </c>
      <c s="35">
        <v>0</v>
      </c>
      <c s="35">
        <f>ROUND(ROUND(H314,2)*ROUND(G314,3),2)</f>
      </c>
      <c s="33" t="s">
        <v>64</v>
      </c>
      <c r="O314">
        <f>(I314*21)/100</f>
      </c>
      <c t="s">
        <v>33</v>
      </c>
    </row>
    <row r="315" spans="1:5" ht="12.75">
      <c r="A315" s="36" t="s">
        <v>65</v>
      </c>
      <c r="E315" s="37" t="s">
        <v>78</v>
      </c>
    </row>
    <row r="316" spans="1:5" ht="51">
      <c r="A316" s="38" t="s">
        <v>67</v>
      </c>
      <c r="E316" s="39" t="s">
        <v>523</v>
      </c>
    </row>
    <row r="317" spans="1:5" ht="51">
      <c r="A317" t="s">
        <v>69</v>
      </c>
      <c r="E317" s="37" t="s">
        <v>346</v>
      </c>
    </row>
    <row r="318" spans="1:16" ht="25.5">
      <c r="A318" s="26" t="s">
        <v>60</v>
      </c>
      <c s="31" t="s">
        <v>52</v>
      </c>
      <c s="31" t="s">
        <v>352</v>
      </c>
      <c s="26" t="s">
        <v>78</v>
      </c>
      <c s="32" t="s">
        <v>353</v>
      </c>
      <c s="33" t="s">
        <v>317</v>
      </c>
      <c s="34">
        <v>13</v>
      </c>
      <c s="35">
        <v>0</v>
      </c>
      <c s="35">
        <f>ROUND(ROUND(H318,2)*ROUND(G318,3),2)</f>
      </c>
      <c s="33" t="s">
        <v>64</v>
      </c>
      <c r="O318">
        <f>(I318*21)/100</f>
      </c>
      <c t="s">
        <v>33</v>
      </c>
    </row>
    <row r="319" spans="1:5" ht="12.75">
      <c r="A319" s="36" t="s">
        <v>65</v>
      </c>
      <c r="E319" s="37" t="s">
        <v>78</v>
      </c>
    </row>
    <row r="320" spans="1:5" ht="51">
      <c r="A320" s="38" t="s">
        <v>67</v>
      </c>
      <c r="E320" s="39" t="s">
        <v>524</v>
      </c>
    </row>
    <row r="321" spans="1:5" ht="51">
      <c r="A321" t="s">
        <v>69</v>
      </c>
      <c r="E321" s="37" t="s">
        <v>346</v>
      </c>
    </row>
    <row r="322" spans="1:16" ht="12.75">
      <c r="A322" s="26" t="s">
        <v>60</v>
      </c>
      <c s="31" t="s">
        <v>54</v>
      </c>
      <c s="31" t="s">
        <v>355</v>
      </c>
      <c s="26" t="s">
        <v>78</v>
      </c>
      <c s="32" t="s">
        <v>356</v>
      </c>
      <c s="33" t="s">
        <v>317</v>
      </c>
      <c s="34">
        <v>13</v>
      </c>
      <c s="35">
        <v>0</v>
      </c>
      <c s="35">
        <f>ROUND(ROUND(H322,2)*ROUND(G322,3),2)</f>
      </c>
      <c s="33" t="s">
        <v>64</v>
      </c>
      <c r="O322">
        <f>(I322*21)/100</f>
      </c>
      <c t="s">
        <v>33</v>
      </c>
    </row>
    <row r="323" spans="1:5" ht="12.75">
      <c r="A323" s="36" t="s">
        <v>65</v>
      </c>
      <c r="E323" s="37" t="s">
        <v>78</v>
      </c>
    </row>
    <row r="324" spans="1:5" ht="51">
      <c r="A324" s="38" t="s">
        <v>67</v>
      </c>
      <c r="E324" s="39" t="s">
        <v>525</v>
      </c>
    </row>
    <row r="325" spans="1:5" ht="12.75">
      <c r="A325" t="s">
        <v>69</v>
      </c>
      <c r="E325" s="37" t="s">
        <v>358</v>
      </c>
    </row>
    <row r="326" spans="1:16" ht="25.5">
      <c r="A326" s="26" t="s">
        <v>60</v>
      </c>
      <c s="31" t="s">
        <v>359</v>
      </c>
      <c s="31" t="s">
        <v>360</v>
      </c>
      <c s="26" t="s">
        <v>78</v>
      </c>
      <c s="32" t="s">
        <v>361</v>
      </c>
      <c s="33" t="s">
        <v>317</v>
      </c>
      <c s="34">
        <v>5</v>
      </c>
      <c s="35">
        <v>0</v>
      </c>
      <c s="35">
        <f>ROUND(ROUND(H326,2)*ROUND(G326,3),2)</f>
      </c>
      <c s="33" t="s">
        <v>64</v>
      </c>
      <c r="O326">
        <f>(I326*21)/100</f>
      </c>
      <c t="s">
        <v>33</v>
      </c>
    </row>
    <row r="327" spans="1:5" ht="12.75">
      <c r="A327" s="36" t="s">
        <v>65</v>
      </c>
      <c r="E327" s="37" t="s">
        <v>78</v>
      </c>
    </row>
    <row r="328" spans="1:5" ht="51">
      <c r="A328" s="38" t="s">
        <v>67</v>
      </c>
      <c r="E328" s="39" t="s">
        <v>526</v>
      </c>
    </row>
    <row r="329" spans="1:5" ht="25.5">
      <c r="A329" t="s">
        <v>69</v>
      </c>
      <c r="E329" s="37" t="s">
        <v>363</v>
      </c>
    </row>
    <row r="330" spans="1:16" ht="25.5">
      <c r="A330" s="26" t="s">
        <v>60</v>
      </c>
      <c s="31" t="s">
        <v>364</v>
      </c>
      <c s="31" t="s">
        <v>365</v>
      </c>
      <c s="26" t="s">
        <v>78</v>
      </c>
      <c s="32" t="s">
        <v>366</v>
      </c>
      <c s="33" t="s">
        <v>317</v>
      </c>
      <c s="34">
        <v>13</v>
      </c>
      <c s="35">
        <v>0</v>
      </c>
      <c s="35">
        <f>ROUND(ROUND(H330,2)*ROUND(G330,3),2)</f>
      </c>
      <c s="33" t="s">
        <v>64</v>
      </c>
      <c r="O330">
        <f>(I330*21)/100</f>
      </c>
      <c t="s">
        <v>33</v>
      </c>
    </row>
    <row r="331" spans="1:5" ht="12.75">
      <c r="A331" s="36" t="s">
        <v>65</v>
      </c>
      <c r="E331" s="37" t="s">
        <v>78</v>
      </c>
    </row>
    <row r="332" spans="1:5" ht="178.5">
      <c r="A332" s="38" t="s">
        <v>67</v>
      </c>
      <c r="E332" s="39" t="s">
        <v>527</v>
      </c>
    </row>
    <row r="333" spans="1:5" ht="25.5">
      <c r="A333" t="s">
        <v>69</v>
      </c>
      <c r="E333" s="37" t="s">
        <v>368</v>
      </c>
    </row>
    <row r="334" spans="1:16" ht="25.5">
      <c r="A334" s="26" t="s">
        <v>60</v>
      </c>
      <c s="31" t="s">
        <v>369</v>
      </c>
      <c s="31" t="s">
        <v>370</v>
      </c>
      <c s="26" t="s">
        <v>78</v>
      </c>
      <c s="32" t="s">
        <v>371</v>
      </c>
      <c s="33" t="s">
        <v>88</v>
      </c>
      <c s="34">
        <v>114.125</v>
      </c>
      <c s="35">
        <v>0</v>
      </c>
      <c s="35">
        <f>ROUND(ROUND(H334,2)*ROUND(G334,3),2)</f>
      </c>
      <c s="33" t="s">
        <v>64</v>
      </c>
      <c r="O334">
        <f>(I334*21)/100</f>
      </c>
      <c t="s">
        <v>33</v>
      </c>
    </row>
    <row r="335" spans="1:5" ht="12.75">
      <c r="A335" s="36" t="s">
        <v>65</v>
      </c>
      <c r="E335" s="37" t="s">
        <v>78</v>
      </c>
    </row>
    <row r="336" spans="1:5" ht="140.25">
      <c r="A336" s="38" t="s">
        <v>67</v>
      </c>
      <c r="E336" s="39" t="s">
        <v>528</v>
      </c>
    </row>
    <row r="337" spans="1:5" ht="38.25">
      <c r="A337" t="s">
        <v>69</v>
      </c>
      <c r="E337" s="37" t="s">
        <v>373</v>
      </c>
    </row>
    <row r="338" spans="1:16" ht="25.5">
      <c r="A338" s="26" t="s">
        <v>60</v>
      </c>
      <c s="31" t="s">
        <v>111</v>
      </c>
      <c s="31" t="s">
        <v>374</v>
      </c>
      <c s="26" t="s">
        <v>78</v>
      </c>
      <c s="32" t="s">
        <v>375</v>
      </c>
      <c s="33" t="s">
        <v>88</v>
      </c>
      <c s="34">
        <v>114.125</v>
      </c>
      <c s="35">
        <v>0</v>
      </c>
      <c s="35">
        <f>ROUND(ROUND(H338,2)*ROUND(G338,3),2)</f>
      </c>
      <c s="33" t="s">
        <v>64</v>
      </c>
      <c r="O338">
        <f>(I338*21)/100</f>
      </c>
      <c t="s">
        <v>33</v>
      </c>
    </row>
    <row r="339" spans="1:5" ht="12.75">
      <c r="A339" s="36" t="s">
        <v>65</v>
      </c>
      <c r="E339" s="37" t="s">
        <v>78</v>
      </c>
    </row>
    <row r="340" spans="1:5" ht="127.5">
      <c r="A340" s="38" t="s">
        <v>67</v>
      </c>
      <c r="E340" s="39" t="s">
        <v>529</v>
      </c>
    </row>
    <row r="341" spans="1:5" ht="38.25">
      <c r="A341" t="s">
        <v>69</v>
      </c>
      <c r="E34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530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387</v>
      </c>
      <c s="1"/>
      <c s="14" t="s">
        <v>388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530</v>
      </c>
      <c s="6"/>
      <c s="18" t="s">
        <v>377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1482.4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</v>
      </c>
    </row>
    <row r="14" spans="1:5" ht="63.75">
      <c r="A14" s="38" t="s">
        <v>67</v>
      </c>
      <c r="E14" s="39" t="s">
        <v>532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380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112</v>
      </c>
      <c s="26" t="s">
        <v>78</v>
      </c>
      <c s="32" t="s">
        <v>113</v>
      </c>
      <c s="33" t="s">
        <v>93</v>
      </c>
      <c s="34">
        <v>741.2</v>
      </c>
      <c s="35">
        <v>0</v>
      </c>
      <c s="35">
        <f>ROUND(ROUND(H17,2)*ROUND(G17,3),2)</f>
      </c>
      <c s="33" t="s">
        <v>64</v>
      </c>
      <c r="O17">
        <f>(I17*21)/100</f>
      </c>
      <c t="s">
        <v>33</v>
      </c>
    </row>
    <row r="18" spans="1:5" ht="12.75">
      <c r="A18" s="36" t="s">
        <v>65</v>
      </c>
      <c r="E18" s="37" t="s">
        <v>78</v>
      </c>
    </row>
    <row r="19" spans="1:5" ht="102">
      <c r="A19" s="38" t="s">
        <v>67</v>
      </c>
      <c r="E19" s="39" t="s">
        <v>533</v>
      </c>
    </row>
    <row r="20" spans="1:5" ht="369.75">
      <c r="A20" t="s">
        <v>69</v>
      </c>
      <c r="E20" s="37" t="s">
        <v>115</v>
      </c>
    </row>
    <row r="21" spans="1:16" ht="12.75">
      <c r="A21" s="26" t="s">
        <v>60</v>
      </c>
      <c s="31" t="s">
        <v>32</v>
      </c>
      <c s="31" t="s">
        <v>122</v>
      </c>
      <c s="26" t="s">
        <v>78</v>
      </c>
      <c s="32" t="s">
        <v>123</v>
      </c>
      <c s="33" t="s">
        <v>93</v>
      </c>
      <c s="34">
        <v>741.2</v>
      </c>
      <c s="35">
        <v>0</v>
      </c>
      <c s="35">
        <f>ROUND(ROUND(H21,2)*ROUND(G21,3),2)</f>
      </c>
      <c s="33" t="s">
        <v>64</v>
      </c>
      <c r="O21">
        <f>(I21*21)/100</f>
      </c>
      <c t="s">
        <v>33</v>
      </c>
    </row>
    <row r="22" spans="1:5" ht="12.75">
      <c r="A22" s="36" t="s">
        <v>65</v>
      </c>
      <c r="E22" s="37" t="s">
        <v>78</v>
      </c>
    </row>
    <row r="23" spans="1:5" ht="114.75">
      <c r="A23" s="38" t="s">
        <v>67</v>
      </c>
      <c r="E23" s="39" t="s">
        <v>534</v>
      </c>
    </row>
    <row r="24" spans="1:5" ht="280.5">
      <c r="A24" t="s">
        <v>69</v>
      </c>
      <c r="E24" s="37" t="s">
        <v>125</v>
      </c>
    </row>
    <row r="25" spans="1:16" ht="12.75">
      <c r="A25" s="26" t="s">
        <v>60</v>
      </c>
      <c s="31" t="s">
        <v>45</v>
      </c>
      <c s="31" t="s">
        <v>132</v>
      </c>
      <c s="26" t="s">
        <v>78</v>
      </c>
      <c s="32" t="s">
        <v>133</v>
      </c>
      <c s="33" t="s">
        <v>88</v>
      </c>
      <c s="34">
        <v>1852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114.75">
      <c r="A27" s="38" t="s">
        <v>67</v>
      </c>
      <c r="E27" s="39" t="s">
        <v>535</v>
      </c>
    </row>
    <row r="28" spans="1:5" ht="25.5">
      <c r="A28" t="s">
        <v>69</v>
      </c>
      <c r="E28" s="37" t="s">
        <v>135</v>
      </c>
    </row>
    <row r="29" spans="1:18" ht="12.75" customHeight="1">
      <c r="A29" s="6" t="s">
        <v>58</v>
      </c>
      <c s="6"/>
      <c s="41" t="s">
        <v>33</v>
      </c>
      <c s="6"/>
      <c s="29" t="s">
        <v>382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383</v>
      </c>
      <c s="26" t="s">
        <v>78</v>
      </c>
      <c s="32" t="s">
        <v>384</v>
      </c>
      <c s="33" t="s">
        <v>88</v>
      </c>
      <c s="34">
        <v>1852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02">
      <c r="A31" s="36" t="s">
        <v>65</v>
      </c>
      <c r="E31" s="37" t="s">
        <v>385</v>
      </c>
    </row>
    <row r="32" spans="1:5" ht="127.5">
      <c r="A32" s="38" t="s">
        <v>67</v>
      </c>
      <c r="E32" s="39" t="s">
        <v>536</v>
      </c>
    </row>
    <row r="33" spans="1:5" ht="102">
      <c r="A33" t="s">
        <v>69</v>
      </c>
      <c r="E33" s="37" t="s">
        <v>386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537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537</v>
      </c>
      <c s="6"/>
      <c s="18" t="s">
        <v>538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50</v>
      </c>
      <c s="31" t="s">
        <v>61</v>
      </c>
      <c s="26" t="s">
        <v>540</v>
      </c>
      <c s="32" t="s">
        <v>62</v>
      </c>
      <c s="33" t="s">
        <v>541</v>
      </c>
      <c s="34">
        <v>1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542</v>
      </c>
    </row>
    <row r="13" spans="1:5" ht="63.75">
      <c r="A13" s="38" t="s">
        <v>67</v>
      </c>
      <c r="E13" s="39" t="s">
        <v>543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380</v>
      </c>
      <c s="6"/>
      <c s="6"/>
      <c s="6"/>
      <c s="42">
        <f>0+Q15</f>
      </c>
      <c s="6"/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26" t="s">
        <v>60</v>
      </c>
      <c s="31" t="s">
        <v>39</v>
      </c>
      <c s="31" t="s">
        <v>544</v>
      </c>
      <c s="26" t="s">
        <v>78</v>
      </c>
      <c s="32" t="s">
        <v>545</v>
      </c>
      <c s="33" t="s">
        <v>88</v>
      </c>
      <c s="34">
        <v>137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546</v>
      </c>
    </row>
    <row r="18" spans="1:5" ht="140.25">
      <c r="A18" s="38" t="s">
        <v>67</v>
      </c>
      <c r="E18" s="39" t="s">
        <v>547</v>
      </c>
    </row>
    <row r="19" spans="1:5" ht="38.25">
      <c r="A19" t="s">
        <v>69</v>
      </c>
      <c r="E19" s="37" t="s">
        <v>548</v>
      </c>
    </row>
    <row r="20" spans="1:16" ht="12.75">
      <c r="A20" s="26" t="s">
        <v>60</v>
      </c>
      <c s="31" t="s">
        <v>33</v>
      </c>
      <c s="31" t="s">
        <v>549</v>
      </c>
      <c s="26" t="s">
        <v>78</v>
      </c>
      <c s="32" t="s">
        <v>550</v>
      </c>
      <c s="33" t="s">
        <v>317</v>
      </c>
      <c s="34">
        <v>54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546</v>
      </c>
    </row>
    <row r="22" spans="1:5" ht="153">
      <c r="A22" s="38" t="s">
        <v>67</v>
      </c>
      <c r="E22" s="39" t="s">
        <v>551</v>
      </c>
    </row>
    <row r="23" spans="1:5" ht="76.5">
      <c r="A23" t="s">
        <v>69</v>
      </c>
      <c r="E23" s="37" t="s">
        <v>552</v>
      </c>
    </row>
    <row r="24" spans="1:16" ht="12.75">
      <c r="A24" s="26" t="s">
        <v>60</v>
      </c>
      <c s="31" t="s">
        <v>32</v>
      </c>
      <c s="31" t="s">
        <v>553</v>
      </c>
      <c s="26" t="s">
        <v>78</v>
      </c>
      <c s="32" t="s">
        <v>554</v>
      </c>
      <c s="33" t="s">
        <v>317</v>
      </c>
      <c s="34">
        <v>6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546</v>
      </c>
    </row>
    <row r="26" spans="1:5" ht="114.75">
      <c r="A26" s="38" t="s">
        <v>67</v>
      </c>
      <c r="E26" s="39" t="s">
        <v>555</v>
      </c>
    </row>
    <row r="27" spans="1:5" ht="76.5">
      <c r="A27" t="s">
        <v>69</v>
      </c>
      <c r="E27" s="37" t="s">
        <v>552</v>
      </c>
    </row>
    <row r="28" spans="1:16" ht="12.75">
      <c r="A28" s="26" t="s">
        <v>60</v>
      </c>
      <c s="31" t="s">
        <v>52</v>
      </c>
      <c s="31" t="s">
        <v>556</v>
      </c>
      <c s="26" t="s">
        <v>78</v>
      </c>
      <c s="32" t="s">
        <v>557</v>
      </c>
      <c s="33" t="s">
        <v>317</v>
      </c>
      <c s="34">
        <v>1</v>
      </c>
      <c s="35">
        <v>0</v>
      </c>
      <c s="35">
        <f>ROUND(ROUND(H28,2)*ROUND(G28,3),2)</f>
      </c>
      <c s="33" t="s">
        <v>64</v>
      </c>
      <c r="O28">
        <f>(I28*0)/100</f>
      </c>
      <c t="s">
        <v>37</v>
      </c>
    </row>
    <row r="29" spans="1:5" ht="12.75">
      <c r="A29" s="36" t="s">
        <v>65</v>
      </c>
      <c r="E29" s="37" t="s">
        <v>78</v>
      </c>
    </row>
    <row r="30" spans="1:5" ht="63.75">
      <c r="A30" s="38" t="s">
        <v>67</v>
      </c>
      <c r="E30" s="39" t="s">
        <v>558</v>
      </c>
    </row>
    <row r="31" spans="1:5" ht="76.5">
      <c r="A31" t="s">
        <v>69</v>
      </c>
      <c r="E31" s="37" t="s">
        <v>552</v>
      </c>
    </row>
    <row r="32" spans="1:16" ht="12.75">
      <c r="A32" s="26" t="s">
        <v>60</v>
      </c>
      <c s="31" t="s">
        <v>43</v>
      </c>
      <c s="31" t="s">
        <v>559</v>
      </c>
      <c s="26" t="s">
        <v>78</v>
      </c>
      <c s="32" t="s">
        <v>560</v>
      </c>
      <c s="33" t="s">
        <v>317</v>
      </c>
      <c s="34">
        <v>34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78</v>
      </c>
    </row>
    <row r="34" spans="1:5" ht="140.25">
      <c r="A34" s="38" t="s">
        <v>67</v>
      </c>
      <c r="E34" s="39" t="s">
        <v>561</v>
      </c>
    </row>
    <row r="35" spans="1:5" ht="76.5">
      <c r="A35" t="s">
        <v>69</v>
      </c>
      <c r="E35" s="37" t="s">
        <v>552</v>
      </c>
    </row>
    <row r="36" spans="1:16" ht="12.75">
      <c r="A36" s="26" t="s">
        <v>60</v>
      </c>
      <c s="31" t="s">
        <v>45</v>
      </c>
      <c s="31" t="s">
        <v>562</v>
      </c>
      <c s="26" t="s">
        <v>78</v>
      </c>
      <c s="32" t="s">
        <v>563</v>
      </c>
      <c s="33" t="s">
        <v>317</v>
      </c>
      <c s="34">
        <v>88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564</v>
      </c>
    </row>
    <row r="38" spans="1:5" ht="255">
      <c r="A38" s="38" t="s">
        <v>67</v>
      </c>
      <c r="E38" s="39" t="s">
        <v>565</v>
      </c>
    </row>
    <row r="39" spans="1:5" ht="114.75">
      <c r="A39" t="s">
        <v>69</v>
      </c>
      <c r="E39" s="37" t="s">
        <v>566</v>
      </c>
    </row>
    <row r="40" spans="1:16" ht="12.75">
      <c r="A40" s="26" t="s">
        <v>60</v>
      </c>
      <c s="31" t="s">
        <v>47</v>
      </c>
      <c s="31" t="s">
        <v>567</v>
      </c>
      <c s="26" t="s">
        <v>78</v>
      </c>
      <c s="32" t="s">
        <v>568</v>
      </c>
      <c s="33" t="s">
        <v>317</v>
      </c>
      <c s="34">
        <v>6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78</v>
      </c>
    </row>
    <row r="42" spans="1:5" ht="102">
      <c r="A42" s="38" t="s">
        <v>67</v>
      </c>
      <c r="E42" s="39" t="s">
        <v>569</v>
      </c>
    </row>
    <row r="43" spans="1:5" ht="114.75">
      <c r="A43" t="s">
        <v>69</v>
      </c>
      <c r="E43" s="37" t="s">
        <v>566</v>
      </c>
    </row>
    <row r="44" spans="1:16" ht="12.75">
      <c r="A44" s="26" t="s">
        <v>60</v>
      </c>
      <c s="31" t="s">
        <v>54</v>
      </c>
      <c s="31" t="s">
        <v>570</v>
      </c>
      <c s="26" t="s">
        <v>78</v>
      </c>
      <c s="32" t="s">
        <v>571</v>
      </c>
      <c s="33" t="s">
        <v>317</v>
      </c>
      <c s="34">
        <v>1</v>
      </c>
      <c s="35">
        <v>0</v>
      </c>
      <c s="35">
        <f>ROUND(ROUND(H44,2)*ROUND(G44,3),2)</f>
      </c>
      <c s="33" t="s">
        <v>64</v>
      </c>
      <c r="O44">
        <f>(I44*0)/100</f>
      </c>
      <c t="s">
        <v>37</v>
      </c>
    </row>
    <row r="45" spans="1:5" ht="12.75">
      <c r="A45" s="36" t="s">
        <v>65</v>
      </c>
      <c r="E45" s="37" t="s">
        <v>78</v>
      </c>
    </row>
    <row r="46" spans="1:5" ht="63.75">
      <c r="A46" s="38" t="s">
        <v>67</v>
      </c>
      <c r="E46" s="39" t="s">
        <v>558</v>
      </c>
    </row>
    <row r="47" spans="1:5" ht="114.75">
      <c r="A47" t="s">
        <v>69</v>
      </c>
      <c r="E47" s="37" t="s">
        <v>566</v>
      </c>
    </row>
    <row r="48" spans="1:16" ht="25.5">
      <c r="A48" s="26" t="s">
        <v>60</v>
      </c>
      <c s="31" t="s">
        <v>158</v>
      </c>
      <c s="31" t="s">
        <v>572</v>
      </c>
      <c s="26" t="s">
        <v>78</v>
      </c>
      <c s="32" t="s">
        <v>573</v>
      </c>
      <c s="33" t="s">
        <v>317</v>
      </c>
      <c s="34">
        <v>1</v>
      </c>
      <c s="35">
        <v>0</v>
      </c>
      <c s="35">
        <f>ROUND(ROUND(H48,2)*ROUND(G48,3),2)</f>
      </c>
      <c s="33" t="s">
        <v>64</v>
      </c>
      <c r="O48">
        <f>(I48*21)/100</f>
      </c>
      <c t="s">
        <v>33</v>
      </c>
    </row>
    <row r="49" spans="1:5" ht="12.75">
      <c r="A49" s="36" t="s">
        <v>65</v>
      </c>
      <c r="E49" s="37" t="s">
        <v>78</v>
      </c>
    </row>
    <row r="50" spans="1:5" ht="51">
      <c r="A50" s="38" t="s">
        <v>67</v>
      </c>
      <c r="E50" s="39" t="s">
        <v>574</v>
      </c>
    </row>
    <row r="51" spans="1:5" ht="76.5">
      <c r="A51" t="s">
        <v>69</v>
      </c>
      <c r="E51" s="37" t="s">
        <v>575</v>
      </c>
    </row>
    <row r="52" spans="1:16" ht="25.5">
      <c r="A52" s="26" t="s">
        <v>60</v>
      </c>
      <c s="31" t="s">
        <v>251</v>
      </c>
      <c s="31" t="s">
        <v>576</v>
      </c>
      <c s="26" t="s">
        <v>78</v>
      </c>
      <c s="32" t="s">
        <v>577</v>
      </c>
      <c s="33" t="s">
        <v>317</v>
      </c>
      <c s="34">
        <v>8</v>
      </c>
      <c s="35">
        <v>0</v>
      </c>
      <c s="35">
        <f>ROUND(ROUND(H52,2)*ROUND(G52,3),2)</f>
      </c>
      <c s="33" t="s">
        <v>64</v>
      </c>
      <c r="O52">
        <f>(I52*21)/100</f>
      </c>
      <c t="s">
        <v>33</v>
      </c>
    </row>
    <row r="53" spans="1:5" ht="12.75">
      <c r="A53" s="36" t="s">
        <v>65</v>
      </c>
      <c r="E53" s="37" t="s">
        <v>78</v>
      </c>
    </row>
    <row r="54" spans="1:5" ht="63.75">
      <c r="A54" s="38" t="s">
        <v>67</v>
      </c>
      <c r="E54" s="39" t="s">
        <v>578</v>
      </c>
    </row>
    <row r="55" spans="1:5" ht="76.5">
      <c r="A55" t="s">
        <v>69</v>
      </c>
      <c r="E55" s="37" t="s">
        <v>575</v>
      </c>
    </row>
    <row r="56" spans="1:16" ht="12.75">
      <c r="A56" s="26" t="s">
        <v>60</v>
      </c>
      <c s="31" t="s">
        <v>207</v>
      </c>
      <c s="31" t="s">
        <v>579</v>
      </c>
      <c s="26" t="s">
        <v>78</v>
      </c>
      <c s="32" t="s">
        <v>580</v>
      </c>
      <c s="33" t="s">
        <v>88</v>
      </c>
      <c s="34">
        <v>135</v>
      </c>
      <c s="35">
        <v>0</v>
      </c>
      <c s="35">
        <f>ROUND(ROUND(H56,2)*ROUND(G56,3),2)</f>
      </c>
      <c s="33" t="s">
        <v>64</v>
      </c>
      <c r="O56">
        <f>(I56*0)/100</f>
      </c>
      <c t="s">
        <v>37</v>
      </c>
    </row>
    <row r="57" spans="1:5" ht="12.75">
      <c r="A57" s="36" t="s">
        <v>65</v>
      </c>
      <c r="E57" s="37" t="s">
        <v>78</v>
      </c>
    </row>
    <row r="58" spans="1:5" ht="38.25">
      <c r="A58" s="38" t="s">
        <v>67</v>
      </c>
      <c r="E58" s="39" t="s">
        <v>581</v>
      </c>
    </row>
    <row r="59" spans="1:5" ht="38.25">
      <c r="A59" t="s">
        <v>69</v>
      </c>
      <c r="E59" s="37" t="s">
        <v>582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583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583</v>
      </c>
      <c s="6"/>
      <c s="18" t="s">
        <v>584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380</v>
      </c>
      <c s="27"/>
      <c s="27"/>
      <c s="27"/>
      <c s="30">
        <f>0+Q10</f>
      </c>
      <c s="27"/>
      <c r="O10">
        <f>0+R10</f>
      </c>
      <c r="Q10">
        <f>0+I11+I15+I19+I23+I27</f>
      </c>
      <c>
        <f>0+O11+O15+O19+O23+O27</f>
      </c>
    </row>
    <row r="11" spans="1:16" ht="12.75">
      <c r="A11" s="26" t="s">
        <v>60</v>
      </c>
      <c s="31" t="s">
        <v>43</v>
      </c>
      <c s="31" t="s">
        <v>586</v>
      </c>
      <c s="26" t="s">
        <v>78</v>
      </c>
      <c s="32" t="s">
        <v>587</v>
      </c>
      <c s="33" t="s">
        <v>88</v>
      </c>
      <c s="34">
        <v>7716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78</v>
      </c>
    </row>
    <row r="13" spans="1:5" ht="51">
      <c r="A13" s="38" t="s">
        <v>67</v>
      </c>
      <c r="E13" s="39" t="s">
        <v>588</v>
      </c>
    </row>
    <row r="14" spans="1:5" ht="12.75">
      <c r="A14" t="s">
        <v>69</v>
      </c>
      <c r="E14" s="37" t="s">
        <v>589</v>
      </c>
    </row>
    <row r="15" spans="1:16" ht="12.75">
      <c r="A15" s="26" t="s">
        <v>60</v>
      </c>
      <c s="31" t="s">
        <v>32</v>
      </c>
      <c s="31" t="s">
        <v>144</v>
      </c>
      <c s="26" t="s">
        <v>78</v>
      </c>
      <c s="32" t="s">
        <v>145</v>
      </c>
      <c s="33" t="s">
        <v>88</v>
      </c>
      <c s="34">
        <v>7716</v>
      </c>
      <c s="35">
        <v>0</v>
      </c>
      <c s="35">
        <f>ROUND(ROUND(H15,2)*ROUND(G15,3),2)</f>
      </c>
      <c s="33" t="s">
        <v>64</v>
      </c>
      <c r="O15">
        <f>(I15*21)/100</f>
      </c>
      <c t="s">
        <v>33</v>
      </c>
    </row>
    <row r="16" spans="1:5" ht="12.75">
      <c r="A16" s="36" t="s">
        <v>65</v>
      </c>
      <c r="E16" s="37" t="s">
        <v>78</v>
      </c>
    </row>
    <row r="17" spans="1:5" ht="51">
      <c r="A17" s="38" t="s">
        <v>67</v>
      </c>
      <c r="E17" s="39" t="s">
        <v>588</v>
      </c>
    </row>
    <row r="18" spans="1:5" ht="25.5">
      <c r="A18" t="s">
        <v>69</v>
      </c>
      <c r="E18" s="37" t="s">
        <v>147</v>
      </c>
    </row>
    <row r="19" spans="1:16" ht="25.5">
      <c r="A19" s="26" t="s">
        <v>60</v>
      </c>
      <c s="31" t="s">
        <v>39</v>
      </c>
      <c s="31" t="s">
        <v>590</v>
      </c>
      <c s="26" t="s">
        <v>78</v>
      </c>
      <c s="32" t="s">
        <v>591</v>
      </c>
      <c s="33" t="s">
        <v>317</v>
      </c>
      <c s="34">
        <v>249</v>
      </c>
      <c s="35">
        <v>0</v>
      </c>
      <c s="35">
        <f>ROUND(ROUND(H19,2)*ROUND(G19,3),2)</f>
      </c>
      <c s="33" t="s">
        <v>64</v>
      </c>
      <c r="O19">
        <f>(I19*21)/100</f>
      </c>
      <c t="s">
        <v>33</v>
      </c>
    </row>
    <row r="20" spans="1:5" ht="12.75">
      <c r="A20" s="36" t="s">
        <v>65</v>
      </c>
      <c r="E20" s="37" t="s">
        <v>78</v>
      </c>
    </row>
    <row r="21" spans="1:5" ht="165.75">
      <c r="A21" s="38" t="s">
        <v>67</v>
      </c>
      <c r="E21" s="39" t="s">
        <v>592</v>
      </c>
    </row>
    <row r="22" spans="1:5" ht="114.75">
      <c r="A22" t="s">
        <v>69</v>
      </c>
      <c r="E22" s="37" t="s">
        <v>593</v>
      </c>
    </row>
    <row r="23" spans="1:16" ht="12.75">
      <c r="A23" s="26" t="s">
        <v>60</v>
      </c>
      <c s="31" t="s">
        <v>47</v>
      </c>
      <c s="31" t="s">
        <v>594</v>
      </c>
      <c s="26" t="s">
        <v>78</v>
      </c>
      <c s="32" t="s">
        <v>595</v>
      </c>
      <c s="33" t="s">
        <v>88</v>
      </c>
      <c s="34">
        <v>7716</v>
      </c>
      <c s="35">
        <v>0</v>
      </c>
      <c s="35">
        <f>ROUND(ROUND(H23,2)*ROUND(G23,3),2)</f>
      </c>
      <c s="33" t="s">
        <v>64</v>
      </c>
      <c r="O23">
        <f>(I23*21)/100</f>
      </c>
      <c t="s">
        <v>33</v>
      </c>
    </row>
    <row r="24" spans="1:5" ht="12.75">
      <c r="A24" s="36" t="s">
        <v>65</v>
      </c>
      <c r="E24" s="37" t="s">
        <v>78</v>
      </c>
    </row>
    <row r="25" spans="1:5" ht="51">
      <c r="A25" s="38" t="s">
        <v>67</v>
      </c>
      <c r="E25" s="39" t="s">
        <v>588</v>
      </c>
    </row>
    <row r="26" spans="1:5" ht="38.25">
      <c r="A26" t="s">
        <v>69</v>
      </c>
      <c r="E26" s="37" t="s">
        <v>582</v>
      </c>
    </row>
    <row r="27" spans="1:16" ht="12.75">
      <c r="A27" s="26" t="s">
        <v>60</v>
      </c>
      <c s="31" t="s">
        <v>45</v>
      </c>
      <c s="31" t="s">
        <v>596</v>
      </c>
      <c s="26" t="s">
        <v>78</v>
      </c>
      <c s="32" t="s">
        <v>597</v>
      </c>
      <c s="33" t="s">
        <v>93</v>
      </c>
      <c s="34">
        <v>672.3</v>
      </c>
      <c s="35">
        <v>0</v>
      </c>
      <c s="35">
        <f>ROUND(ROUND(H27,2)*ROUND(G27,3),2)</f>
      </c>
      <c s="33" t="s">
        <v>64</v>
      </c>
      <c r="O27">
        <f>(I27*21)/100</f>
      </c>
      <c t="s">
        <v>33</v>
      </c>
    </row>
    <row r="28" spans="1:5" ht="12.75">
      <c r="A28" s="36" t="s">
        <v>65</v>
      </c>
      <c r="E28" s="37" t="s">
        <v>78</v>
      </c>
    </row>
    <row r="29" spans="1:5" ht="63.75">
      <c r="A29" s="38" t="s">
        <v>67</v>
      </c>
      <c r="E29" s="39" t="s">
        <v>598</v>
      </c>
    </row>
    <row r="30" spans="1:5" ht="38.25">
      <c r="A30" t="s">
        <v>69</v>
      </c>
      <c r="E30" s="37" t="s">
        <v>582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601</v>
      </c>
      <c s="6"/>
      <c s="18" t="s">
        <v>602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0+I11+I15+I19+I23+I27+I31+I35+I39+I43+I47+I51+I55+I59+I63+I67</f>
      </c>
      <c>
        <f>0+O11+O15+O19+O23+O27+O31+O35+O39+O43+O47+O51+O55+O59+O63+O67</f>
      </c>
    </row>
    <row r="11" spans="1:16" ht="12.75">
      <c r="A11" s="26" t="s">
        <v>60</v>
      </c>
      <c s="31" t="s">
        <v>207</v>
      </c>
      <c s="31" t="s">
        <v>605</v>
      </c>
      <c s="26" t="s">
        <v>78</v>
      </c>
      <c s="32" t="s">
        <v>606</v>
      </c>
      <c s="33" t="s">
        <v>541</v>
      </c>
      <c s="34">
        <v>1</v>
      </c>
      <c s="35">
        <v>0</v>
      </c>
      <c s="35">
        <f>ROUND(ROUND(H11,2)*ROUND(G11,3),2)</f>
      </c>
      <c s="33" t="s">
        <v>64</v>
      </c>
      <c r="O11">
        <f>(I11*21)/100</f>
      </c>
      <c t="s">
        <v>33</v>
      </c>
    </row>
    <row r="12" spans="1:5" ht="12.75">
      <c r="A12" s="36" t="s">
        <v>65</v>
      </c>
      <c r="E12" s="37" t="s">
        <v>78</v>
      </c>
    </row>
    <row r="13" spans="1:5" ht="25.5">
      <c r="A13" s="38" t="s">
        <v>67</v>
      </c>
      <c r="E13" s="39" t="s">
        <v>607</v>
      </c>
    </row>
    <row r="14" spans="1:5" ht="12.75">
      <c r="A14" t="s">
        <v>69</v>
      </c>
      <c r="E14" s="37" t="s">
        <v>608</v>
      </c>
    </row>
    <row r="15" spans="1:16" ht="12.75">
      <c r="A15" s="26" t="s">
        <v>60</v>
      </c>
      <c s="31" t="s">
        <v>39</v>
      </c>
      <c s="31" t="s">
        <v>609</v>
      </c>
      <c s="26" t="s">
        <v>78</v>
      </c>
      <c s="32" t="s">
        <v>610</v>
      </c>
      <c s="33" t="s">
        <v>541</v>
      </c>
      <c s="34">
        <v>1</v>
      </c>
      <c s="35">
        <v>0</v>
      </c>
      <c s="35">
        <f>ROUND(ROUND(H15,2)*ROUND(G15,3),2)</f>
      </c>
      <c s="33" t="s">
        <v>64</v>
      </c>
      <c r="O15">
        <f>(I15*21)/100</f>
      </c>
      <c t="s">
        <v>33</v>
      </c>
    </row>
    <row r="16" spans="1:5" ht="25.5">
      <c r="A16" s="36" t="s">
        <v>65</v>
      </c>
      <c r="E16" s="37" t="s">
        <v>611</v>
      </c>
    </row>
    <row r="17" spans="1:5" ht="25.5">
      <c r="A17" s="38" t="s">
        <v>67</v>
      </c>
      <c r="E17" s="39" t="s">
        <v>607</v>
      </c>
    </row>
    <row r="18" spans="1:5" ht="12.75">
      <c r="A18" t="s">
        <v>69</v>
      </c>
      <c r="E18" s="37" t="s">
        <v>612</v>
      </c>
    </row>
    <row r="19" spans="1:16" ht="12.75">
      <c r="A19" s="26" t="s">
        <v>60</v>
      </c>
      <c s="31" t="s">
        <v>33</v>
      </c>
      <c s="31" t="s">
        <v>613</v>
      </c>
      <c s="26" t="s">
        <v>78</v>
      </c>
      <c s="32" t="s">
        <v>614</v>
      </c>
      <c s="33" t="s">
        <v>541</v>
      </c>
      <c s="34">
        <v>1</v>
      </c>
      <c s="35">
        <v>0</v>
      </c>
      <c s="35">
        <f>ROUND(ROUND(H19,2)*ROUND(G19,3),2)</f>
      </c>
      <c s="33" t="s">
        <v>64</v>
      </c>
      <c r="O19">
        <f>(I19*21)/100</f>
      </c>
      <c t="s">
        <v>33</v>
      </c>
    </row>
    <row r="20" spans="1:5" ht="25.5">
      <c r="A20" s="36" t="s">
        <v>65</v>
      </c>
      <c r="E20" s="37" t="s">
        <v>615</v>
      </c>
    </row>
    <row r="21" spans="1:5" ht="25.5">
      <c r="A21" s="38" t="s">
        <v>67</v>
      </c>
      <c r="E21" s="39" t="s">
        <v>607</v>
      </c>
    </row>
    <row r="22" spans="1:5" ht="12.75">
      <c r="A22" t="s">
        <v>69</v>
      </c>
      <c r="E22" s="37" t="s">
        <v>612</v>
      </c>
    </row>
    <row r="23" spans="1:16" ht="12.75">
      <c r="A23" s="26" t="s">
        <v>60</v>
      </c>
      <c s="31" t="s">
        <v>45</v>
      </c>
      <c s="31" t="s">
        <v>616</v>
      </c>
      <c s="26" t="s">
        <v>78</v>
      </c>
      <c s="32" t="s">
        <v>617</v>
      </c>
      <c s="33" t="s">
        <v>541</v>
      </c>
      <c s="34">
        <v>1</v>
      </c>
      <c s="35">
        <v>0</v>
      </c>
      <c s="35">
        <f>ROUND(ROUND(H23,2)*ROUND(G23,3),2)</f>
      </c>
      <c s="33" t="s">
        <v>64</v>
      </c>
      <c r="O23">
        <f>(I23*21)/100</f>
      </c>
      <c t="s">
        <v>33</v>
      </c>
    </row>
    <row r="24" spans="1:5" ht="12.75">
      <c r="A24" s="36" t="s">
        <v>65</v>
      </c>
      <c r="E24" s="37" t="s">
        <v>78</v>
      </c>
    </row>
    <row r="25" spans="1:5" ht="25.5">
      <c r="A25" s="38" t="s">
        <v>67</v>
      </c>
      <c r="E25" s="39" t="s">
        <v>607</v>
      </c>
    </row>
    <row r="26" spans="1:5" ht="12.75">
      <c r="A26" t="s">
        <v>69</v>
      </c>
      <c r="E26" s="37" t="s">
        <v>618</v>
      </c>
    </row>
    <row r="27" spans="1:16" ht="12.75">
      <c r="A27" s="26" t="s">
        <v>60</v>
      </c>
      <c s="31" t="s">
        <v>177</v>
      </c>
      <c s="31" t="s">
        <v>619</v>
      </c>
      <c s="26" t="s">
        <v>78</v>
      </c>
      <c s="32" t="s">
        <v>620</v>
      </c>
      <c s="33" t="s">
        <v>541</v>
      </c>
      <c s="34">
        <v>1</v>
      </c>
      <c s="35">
        <v>0</v>
      </c>
      <c s="35">
        <f>ROUND(ROUND(H27,2)*ROUND(G27,3),2)</f>
      </c>
      <c s="33" t="s">
        <v>64</v>
      </c>
      <c r="O27">
        <f>(I27*0)/100</f>
      </c>
      <c t="s">
        <v>37</v>
      </c>
    </row>
    <row r="28" spans="1:5" ht="12.75">
      <c r="A28" s="36" t="s">
        <v>65</v>
      </c>
      <c r="E28" s="37" t="s">
        <v>78</v>
      </c>
    </row>
    <row r="29" spans="1:5" ht="38.25">
      <c r="A29" s="38" t="s">
        <v>67</v>
      </c>
      <c r="E29" s="39" t="s">
        <v>621</v>
      </c>
    </row>
    <row r="30" spans="1:5" ht="12.75">
      <c r="A30" t="s">
        <v>69</v>
      </c>
      <c r="E30" s="37" t="s">
        <v>618</v>
      </c>
    </row>
    <row r="31" spans="1:16" ht="12.75">
      <c r="A31" s="26" t="s">
        <v>60</v>
      </c>
      <c s="31" t="s">
        <v>32</v>
      </c>
      <c s="31" t="s">
        <v>622</v>
      </c>
      <c s="26" t="s">
        <v>78</v>
      </c>
      <c s="32" t="s">
        <v>623</v>
      </c>
      <c s="33" t="s">
        <v>541</v>
      </c>
      <c s="34">
        <v>1</v>
      </c>
      <c s="35">
        <v>0</v>
      </c>
      <c s="35">
        <f>ROUND(ROUND(H31,2)*ROUND(G31,3),2)</f>
      </c>
      <c s="33" t="s">
        <v>64</v>
      </c>
      <c r="O31">
        <f>(I31*21)/100</f>
      </c>
      <c t="s">
        <v>33</v>
      </c>
    </row>
    <row r="32" spans="1:5" ht="153">
      <c r="A32" s="36" t="s">
        <v>65</v>
      </c>
      <c r="E32" s="37" t="s">
        <v>624</v>
      </c>
    </row>
    <row r="33" spans="1:5" ht="12.75">
      <c r="A33" s="38" t="s">
        <v>67</v>
      </c>
      <c r="E33" s="39" t="s">
        <v>625</v>
      </c>
    </row>
    <row r="34" spans="1:5" ht="12.75">
      <c r="A34" t="s">
        <v>69</v>
      </c>
      <c r="E34" s="37" t="s">
        <v>618</v>
      </c>
    </row>
    <row r="35" spans="1:16" ht="12.75">
      <c r="A35" s="26" t="s">
        <v>60</v>
      </c>
      <c s="31" t="s">
        <v>359</v>
      </c>
      <c s="31" t="s">
        <v>626</v>
      </c>
      <c s="26" t="s">
        <v>78</v>
      </c>
      <c s="32" t="s">
        <v>627</v>
      </c>
      <c s="33" t="s">
        <v>317</v>
      </c>
      <c s="34">
        <v>2</v>
      </c>
      <c s="35">
        <v>0</v>
      </c>
      <c s="35">
        <f>ROUND(ROUND(H35,2)*ROUND(G35,3),2)</f>
      </c>
      <c s="33" t="s">
        <v>64</v>
      </c>
      <c r="O35">
        <f>(I35*21)/100</f>
      </c>
      <c t="s">
        <v>33</v>
      </c>
    </row>
    <row r="36" spans="1:5" ht="51">
      <c r="A36" s="36" t="s">
        <v>65</v>
      </c>
      <c r="E36" s="37" t="s">
        <v>628</v>
      </c>
    </row>
    <row r="37" spans="1:5" ht="12.75">
      <c r="A37" s="38" t="s">
        <v>67</v>
      </c>
      <c r="E37" s="39" t="s">
        <v>629</v>
      </c>
    </row>
    <row r="38" spans="1:5" ht="25.5">
      <c r="A38" t="s">
        <v>69</v>
      </c>
      <c r="E38" s="37" t="s">
        <v>630</v>
      </c>
    </row>
    <row r="39" spans="1:16" ht="12.75">
      <c r="A39" s="26" t="s">
        <v>60</v>
      </c>
      <c s="31" t="s">
        <v>43</v>
      </c>
      <c s="31" t="s">
        <v>631</v>
      </c>
      <c s="26" t="s">
        <v>78</v>
      </c>
      <c s="32" t="s">
        <v>632</v>
      </c>
      <c s="33" t="s">
        <v>541</v>
      </c>
      <c s="34">
        <v>1</v>
      </c>
      <c s="35">
        <v>0</v>
      </c>
      <c s="35">
        <f>ROUND(ROUND(H39,2)*ROUND(G39,3),2)</f>
      </c>
      <c s="33" t="s">
        <v>64</v>
      </c>
      <c r="O39">
        <f>(I39*21)/100</f>
      </c>
      <c t="s">
        <v>33</v>
      </c>
    </row>
    <row r="40" spans="1:5" ht="51">
      <c r="A40" s="36" t="s">
        <v>65</v>
      </c>
      <c r="E40" s="37" t="s">
        <v>633</v>
      </c>
    </row>
    <row r="41" spans="1:5" ht="25.5">
      <c r="A41" s="38" t="s">
        <v>67</v>
      </c>
      <c r="E41" s="39" t="s">
        <v>607</v>
      </c>
    </row>
    <row r="42" spans="1:5" ht="12.75">
      <c r="A42" t="s">
        <v>69</v>
      </c>
      <c r="E42" s="37" t="s">
        <v>634</v>
      </c>
    </row>
    <row r="43" spans="1:16" ht="12.75">
      <c r="A43" s="26" t="s">
        <v>60</v>
      </c>
      <c s="31" t="s">
        <v>47</v>
      </c>
      <c s="31" t="s">
        <v>635</v>
      </c>
      <c s="26" t="s">
        <v>78</v>
      </c>
      <c s="32" t="s">
        <v>636</v>
      </c>
      <c s="33" t="s">
        <v>541</v>
      </c>
      <c s="34">
        <v>1</v>
      </c>
      <c s="35">
        <v>0</v>
      </c>
      <c s="35">
        <f>ROUND(ROUND(H43,2)*ROUND(G43,3),2)</f>
      </c>
      <c s="33" t="s">
        <v>64</v>
      </c>
      <c r="O43">
        <f>(I43*21)/100</f>
      </c>
      <c t="s">
        <v>33</v>
      </c>
    </row>
    <row r="44" spans="1:5" ht="63.75">
      <c r="A44" s="36" t="s">
        <v>65</v>
      </c>
      <c r="E44" s="37" t="s">
        <v>637</v>
      </c>
    </row>
    <row r="45" spans="1:5" ht="25.5">
      <c r="A45" s="38" t="s">
        <v>67</v>
      </c>
      <c r="E45" s="39" t="s">
        <v>607</v>
      </c>
    </row>
    <row r="46" spans="1:5" ht="12.75">
      <c r="A46" t="s">
        <v>69</v>
      </c>
      <c r="E46" s="37" t="s">
        <v>618</v>
      </c>
    </row>
    <row r="47" spans="1:16" ht="12.75">
      <c r="A47" s="26" t="s">
        <v>60</v>
      </c>
      <c s="31" t="s">
        <v>158</v>
      </c>
      <c s="31" t="s">
        <v>638</v>
      </c>
      <c s="26" t="s">
        <v>78</v>
      </c>
      <c s="32" t="s">
        <v>639</v>
      </c>
      <c s="33" t="s">
        <v>541</v>
      </c>
      <c s="34">
        <v>1</v>
      </c>
      <c s="35">
        <v>0</v>
      </c>
      <c s="35">
        <f>ROUND(ROUND(H47,2)*ROUND(G47,3),2)</f>
      </c>
      <c s="33" t="s">
        <v>64</v>
      </c>
      <c r="O47">
        <f>(I47*21)/100</f>
      </c>
      <c t="s">
        <v>33</v>
      </c>
    </row>
    <row r="48" spans="1:5" ht="140.25">
      <c r="A48" s="36" t="s">
        <v>65</v>
      </c>
      <c r="E48" s="37" t="s">
        <v>640</v>
      </c>
    </row>
    <row r="49" spans="1:5" ht="25.5">
      <c r="A49" s="38" t="s">
        <v>67</v>
      </c>
      <c r="E49" s="39" t="s">
        <v>607</v>
      </c>
    </row>
    <row r="50" spans="1:5" ht="12.75">
      <c r="A50" t="s">
        <v>69</v>
      </c>
      <c r="E50" s="37" t="s">
        <v>618</v>
      </c>
    </row>
    <row r="51" spans="1:16" ht="12.75">
      <c r="A51" s="26" t="s">
        <v>60</v>
      </c>
      <c s="31" t="s">
        <v>251</v>
      </c>
      <c s="31" t="s">
        <v>641</v>
      </c>
      <c s="26" t="s">
        <v>78</v>
      </c>
      <c s="32" t="s">
        <v>642</v>
      </c>
      <c s="33" t="s">
        <v>541</v>
      </c>
      <c s="34">
        <v>1</v>
      </c>
      <c s="35">
        <v>0</v>
      </c>
      <c s="35">
        <f>ROUND(ROUND(H51,2)*ROUND(G51,3),2)</f>
      </c>
      <c s="33" t="s">
        <v>64</v>
      </c>
      <c r="O51">
        <f>(I51*21)/100</f>
      </c>
      <c t="s">
        <v>33</v>
      </c>
    </row>
    <row r="52" spans="1:5" ht="63.75">
      <c r="A52" s="36" t="s">
        <v>65</v>
      </c>
      <c r="E52" s="37" t="s">
        <v>643</v>
      </c>
    </row>
    <row r="53" spans="1:5" ht="25.5">
      <c r="A53" s="38" t="s">
        <v>67</v>
      </c>
      <c r="E53" s="39" t="s">
        <v>607</v>
      </c>
    </row>
    <row r="54" spans="1:5" ht="76.5">
      <c r="A54" t="s">
        <v>69</v>
      </c>
      <c r="E54" s="37" t="s">
        <v>644</v>
      </c>
    </row>
    <row r="55" spans="1:16" ht="12.75">
      <c r="A55" s="26" t="s">
        <v>60</v>
      </c>
      <c s="31" t="s">
        <v>50</v>
      </c>
      <c s="31" t="s">
        <v>645</v>
      </c>
      <c s="26" t="s">
        <v>78</v>
      </c>
      <c s="32" t="s">
        <v>646</v>
      </c>
      <c s="33" t="s">
        <v>541</v>
      </c>
      <c s="34">
        <v>1</v>
      </c>
      <c s="35">
        <v>0</v>
      </c>
      <c s="35">
        <f>ROUND(ROUND(H55,2)*ROUND(G55,3),2)</f>
      </c>
      <c s="33" t="s">
        <v>64</v>
      </c>
      <c r="O55">
        <f>(I55*21)/100</f>
      </c>
      <c t="s">
        <v>33</v>
      </c>
    </row>
    <row r="56" spans="1:5" ht="25.5">
      <c r="A56" s="36" t="s">
        <v>65</v>
      </c>
      <c r="E56" s="37" t="s">
        <v>647</v>
      </c>
    </row>
    <row r="57" spans="1:5" ht="25.5">
      <c r="A57" s="38" t="s">
        <v>67</v>
      </c>
      <c r="E57" s="39" t="s">
        <v>607</v>
      </c>
    </row>
    <row r="58" spans="1:5" ht="63.75">
      <c r="A58" t="s">
        <v>69</v>
      </c>
      <c r="E58" s="37" t="s">
        <v>648</v>
      </c>
    </row>
    <row r="59" spans="1:16" ht="12.75">
      <c r="A59" s="26" t="s">
        <v>60</v>
      </c>
      <c s="31" t="s">
        <v>649</v>
      </c>
      <c s="31" t="s">
        <v>650</v>
      </c>
      <c s="26" t="s">
        <v>78</v>
      </c>
      <c s="32" t="s">
        <v>651</v>
      </c>
      <c s="33" t="s">
        <v>541</v>
      </c>
      <c s="34">
        <v>1</v>
      </c>
      <c s="35">
        <v>0</v>
      </c>
      <c s="35">
        <f>ROUND(ROUND(H59,2)*ROUND(G59,3),2)</f>
      </c>
      <c s="33" t="s">
        <v>64</v>
      </c>
      <c r="O59">
        <f>(I59*21)/100</f>
      </c>
      <c t="s">
        <v>33</v>
      </c>
    </row>
    <row r="60" spans="1:5" ht="63.75">
      <c r="A60" s="36" t="s">
        <v>65</v>
      </c>
      <c r="E60" s="37" t="s">
        <v>652</v>
      </c>
    </row>
    <row r="61" spans="1:5" ht="25.5">
      <c r="A61" s="38" t="s">
        <v>67</v>
      </c>
      <c r="E61" s="39" t="s">
        <v>607</v>
      </c>
    </row>
    <row r="62" spans="1:5" ht="12.75">
      <c r="A62" t="s">
        <v>69</v>
      </c>
      <c r="E62" s="37" t="s">
        <v>653</v>
      </c>
    </row>
    <row r="63" spans="1:16" ht="12.75">
      <c r="A63" s="26" t="s">
        <v>60</v>
      </c>
      <c s="31" t="s">
        <v>364</v>
      </c>
      <c s="31" t="s">
        <v>654</v>
      </c>
      <c s="26" t="s">
        <v>655</v>
      </c>
      <c s="32" t="s">
        <v>656</v>
      </c>
      <c s="33" t="s">
        <v>541</v>
      </c>
      <c s="34">
        <v>1</v>
      </c>
      <c s="35">
        <v>0</v>
      </c>
      <c s="35">
        <f>ROUND(ROUND(H63,2)*ROUND(G63,3),2)</f>
      </c>
      <c s="33" t="s">
        <v>64</v>
      </c>
      <c r="O63">
        <f>(I63*21)/100</f>
      </c>
      <c t="s">
        <v>33</v>
      </c>
    </row>
    <row r="64" spans="1:5" ht="89.25">
      <c r="A64" s="36" t="s">
        <v>65</v>
      </c>
      <c r="E64" s="37" t="s">
        <v>657</v>
      </c>
    </row>
    <row r="65" spans="1:5" ht="25.5">
      <c r="A65" s="38" t="s">
        <v>67</v>
      </c>
      <c r="E65" s="39" t="s">
        <v>607</v>
      </c>
    </row>
    <row r="66" spans="1:5" ht="12.75">
      <c r="A66" t="s">
        <v>69</v>
      </c>
      <c r="E66" s="37" t="s">
        <v>653</v>
      </c>
    </row>
    <row r="67" spans="1:16" ht="12.75">
      <c r="A67" s="26" t="s">
        <v>60</v>
      </c>
      <c s="31" t="s">
        <v>52</v>
      </c>
      <c s="31" t="s">
        <v>658</v>
      </c>
      <c s="26" t="s">
        <v>78</v>
      </c>
      <c s="32" t="s">
        <v>659</v>
      </c>
      <c s="33" t="s">
        <v>541</v>
      </c>
      <c s="34">
        <v>1</v>
      </c>
      <c s="35">
        <v>0</v>
      </c>
      <c s="35">
        <f>ROUND(ROUND(H67,2)*ROUND(G67,3),2)</f>
      </c>
      <c s="33" t="s">
        <v>64</v>
      </c>
      <c r="O67">
        <f>(I67*21)/100</f>
      </c>
      <c t="s">
        <v>33</v>
      </c>
    </row>
    <row r="68" spans="1:5" ht="114.75">
      <c r="A68" s="36" t="s">
        <v>65</v>
      </c>
      <c r="E68" s="37" t="s">
        <v>660</v>
      </c>
    </row>
    <row r="69" spans="1:5" ht="25.5">
      <c r="A69" s="38" t="s">
        <v>67</v>
      </c>
      <c r="E69" s="39" t="s">
        <v>607</v>
      </c>
    </row>
    <row r="70" spans="1:5" ht="89.25">
      <c r="A70" t="s">
        <v>69</v>
      </c>
      <c r="E70" s="37" t="s">
        <v>661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0+O11+O20+O45+O86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663</v>
      </c>
      <c s="43">
        <f>0+I11+I20+I45+I86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599</v>
      </c>
      <c s="1"/>
      <c s="14" t="s">
        <v>600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662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663</v>
      </c>
      <c s="6"/>
      <c s="18" t="s">
        <v>664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</f>
      </c>
      <c>
        <f>0+O12+O16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243.46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38.25">
      <c r="A13" s="36" t="s">
        <v>65</v>
      </c>
      <c r="E13" s="37" t="s">
        <v>667</v>
      </c>
    </row>
    <row r="14" spans="1:5" ht="89.25">
      <c r="A14" s="38" t="s">
        <v>67</v>
      </c>
      <c r="E14" s="39" t="s">
        <v>668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32</v>
      </c>
      <c s="31" t="s">
        <v>61</v>
      </c>
      <c s="26" t="s">
        <v>32</v>
      </c>
      <c s="32" t="s">
        <v>62</v>
      </c>
      <c s="33" t="s">
        <v>63</v>
      </c>
      <c s="34">
        <v>58.716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38.25">
      <c r="A17" s="36" t="s">
        <v>65</v>
      </c>
      <c r="E17" s="37" t="s">
        <v>73</v>
      </c>
    </row>
    <row r="18" spans="1:5" ht="89.25">
      <c r="A18" s="38" t="s">
        <v>67</v>
      </c>
      <c r="E18" s="39" t="s">
        <v>669</v>
      </c>
    </row>
    <row r="19" spans="1:5" ht="25.5">
      <c r="A19" t="s">
        <v>69</v>
      </c>
      <c r="E19" s="37" t="s">
        <v>70</v>
      </c>
    </row>
    <row r="20" spans="1:18" ht="12.75" customHeight="1">
      <c r="A20" s="6" t="s">
        <v>58</v>
      </c>
      <c s="6"/>
      <c s="41" t="s">
        <v>39</v>
      </c>
      <c s="6"/>
      <c s="29" t="s">
        <v>380</v>
      </c>
      <c s="6"/>
      <c s="6"/>
      <c s="6"/>
      <c s="42">
        <f>0+Q20</f>
      </c>
      <c s="6"/>
      <c r="O20">
        <f>0+R20</f>
      </c>
      <c r="Q20">
        <f>0+I21+I25+I29+I33+I37+I41</f>
      </c>
      <c>
        <f>0+O21+O25+O29+O33+O37+O41</f>
      </c>
    </row>
    <row r="21" spans="1:16" ht="25.5">
      <c r="A21" s="26" t="s">
        <v>60</v>
      </c>
      <c s="31" t="s">
        <v>359</v>
      </c>
      <c s="31" t="s">
        <v>91</v>
      </c>
      <c s="26" t="s">
        <v>78</v>
      </c>
      <c s="32" t="s">
        <v>92</v>
      </c>
      <c s="33" t="s">
        <v>93</v>
      </c>
      <c s="34">
        <v>21.465</v>
      </c>
      <c s="35">
        <v>0</v>
      </c>
      <c s="35">
        <f>ROUND(ROUND(H21,2)*ROUND(G21,3),2)</f>
      </c>
      <c s="33" t="s">
        <v>64</v>
      </c>
      <c r="O21">
        <f>(I21*21)/100</f>
      </c>
      <c t="s">
        <v>33</v>
      </c>
    </row>
    <row r="22" spans="1:5" ht="12.75">
      <c r="A22" s="36" t="s">
        <v>65</v>
      </c>
      <c r="E22" s="37" t="s">
        <v>78</v>
      </c>
    </row>
    <row r="23" spans="1:5" ht="165.75">
      <c r="A23" s="38" t="s">
        <v>67</v>
      </c>
      <c r="E23" s="39" t="s">
        <v>670</v>
      </c>
    </row>
    <row r="24" spans="1:5" ht="63.75">
      <c r="A24" t="s">
        <v>69</v>
      </c>
      <c r="E24" s="37" t="s">
        <v>95</v>
      </c>
    </row>
    <row r="25" spans="1:16" ht="25.5">
      <c r="A25" s="26" t="s">
        <v>60</v>
      </c>
      <c s="31" t="s">
        <v>369</v>
      </c>
      <c s="31" t="s">
        <v>96</v>
      </c>
      <c s="26" t="s">
        <v>78</v>
      </c>
      <c s="32" t="s">
        <v>97</v>
      </c>
      <c s="33" t="s">
        <v>93</v>
      </c>
      <c s="34">
        <v>45.93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78</v>
      </c>
    </row>
    <row r="27" spans="1:5" ht="165.75">
      <c r="A27" s="38" t="s">
        <v>67</v>
      </c>
      <c r="E27" s="39" t="s">
        <v>671</v>
      </c>
    </row>
    <row r="28" spans="1:5" ht="63.75">
      <c r="A28" t="s">
        <v>69</v>
      </c>
      <c r="E28" s="37" t="s">
        <v>95</v>
      </c>
    </row>
    <row r="29" spans="1:16" ht="12.75">
      <c r="A29" s="26" t="s">
        <v>60</v>
      </c>
      <c s="31" t="s">
        <v>649</v>
      </c>
      <c s="31" t="s">
        <v>99</v>
      </c>
      <c s="26" t="s">
        <v>78</v>
      </c>
      <c s="32" t="s">
        <v>100</v>
      </c>
      <c s="33" t="s">
        <v>93</v>
      </c>
      <c s="34">
        <v>3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78</v>
      </c>
    </row>
    <row r="31" spans="1:5" ht="114.75">
      <c r="A31" s="38" t="s">
        <v>67</v>
      </c>
      <c r="E31" s="39" t="s">
        <v>672</v>
      </c>
    </row>
    <row r="32" spans="1:5" ht="63.75">
      <c r="A32" t="s">
        <v>69</v>
      </c>
      <c r="E32" s="37" t="s">
        <v>95</v>
      </c>
    </row>
    <row r="33" spans="1:16" ht="12.75">
      <c r="A33" s="26" t="s">
        <v>60</v>
      </c>
      <c s="31" t="s">
        <v>177</v>
      </c>
      <c s="31" t="s">
        <v>150</v>
      </c>
      <c s="26" t="s">
        <v>78</v>
      </c>
      <c s="32" t="s">
        <v>151</v>
      </c>
      <c s="33" t="s">
        <v>93</v>
      </c>
      <c s="34">
        <v>75.8</v>
      </c>
      <c s="35">
        <v>0</v>
      </c>
      <c s="35">
        <f>ROUND(ROUND(H33,2)*ROUND(G33,3),2)</f>
      </c>
      <c s="33" t="s">
        <v>64</v>
      </c>
      <c r="O33">
        <f>(I33*21)/100</f>
      </c>
      <c t="s">
        <v>33</v>
      </c>
    </row>
    <row r="34" spans="1:5" ht="12.75">
      <c r="A34" s="36" t="s">
        <v>65</v>
      </c>
      <c r="E34" s="37" t="s">
        <v>78</v>
      </c>
    </row>
    <row r="35" spans="1:5" ht="178.5">
      <c r="A35" s="38" t="s">
        <v>67</v>
      </c>
      <c r="E35" s="39" t="s">
        <v>673</v>
      </c>
    </row>
    <row r="36" spans="1:5" ht="369.75">
      <c r="A36" t="s">
        <v>69</v>
      </c>
      <c r="E36" s="37" t="s">
        <v>115</v>
      </c>
    </row>
    <row r="37" spans="1:16" ht="12.75">
      <c r="A37" s="26" t="s">
        <v>60</v>
      </c>
      <c s="31" t="s">
        <v>674</v>
      </c>
      <c s="31" t="s">
        <v>122</v>
      </c>
      <c s="26" t="s">
        <v>78</v>
      </c>
      <c s="32" t="s">
        <v>123</v>
      </c>
      <c s="33" t="s">
        <v>93</v>
      </c>
      <c s="34">
        <v>7</v>
      </c>
      <c s="35">
        <v>0</v>
      </c>
      <c s="35">
        <f>ROUND(ROUND(H37,2)*ROUND(G37,3),2)</f>
      </c>
      <c s="33" t="s">
        <v>64</v>
      </c>
      <c r="O37">
        <f>(I37*21)/100</f>
      </c>
      <c t="s">
        <v>33</v>
      </c>
    </row>
    <row r="38" spans="1:5" ht="12.75">
      <c r="A38" s="36" t="s">
        <v>65</v>
      </c>
      <c r="E38" s="37" t="s">
        <v>78</v>
      </c>
    </row>
    <row r="39" spans="1:5" ht="178.5">
      <c r="A39" s="38" t="s">
        <v>67</v>
      </c>
      <c r="E39" s="39" t="s">
        <v>675</v>
      </c>
    </row>
    <row r="40" spans="1:5" ht="280.5">
      <c r="A40" t="s">
        <v>69</v>
      </c>
      <c r="E40" s="37" t="s">
        <v>125</v>
      </c>
    </row>
    <row r="41" spans="1:16" ht="12.75">
      <c r="A41" s="26" t="s">
        <v>60</v>
      </c>
      <c s="31" t="s">
        <v>469</v>
      </c>
      <c s="31" t="s">
        <v>132</v>
      </c>
      <c s="26" t="s">
        <v>78</v>
      </c>
      <c s="32" t="s">
        <v>133</v>
      </c>
      <c s="33" t="s">
        <v>88</v>
      </c>
      <c s="34">
        <v>431.35</v>
      </c>
      <c s="35">
        <v>0</v>
      </c>
      <c s="35">
        <f>ROUND(ROUND(H41,2)*ROUND(G41,3),2)</f>
      </c>
      <c s="33" t="s">
        <v>64</v>
      </c>
      <c r="O41">
        <f>(I41*21)/100</f>
      </c>
      <c t="s">
        <v>33</v>
      </c>
    </row>
    <row r="42" spans="1:5" ht="12.75">
      <c r="A42" s="36" t="s">
        <v>65</v>
      </c>
      <c r="E42" s="37" t="s">
        <v>78</v>
      </c>
    </row>
    <row r="43" spans="1:5" ht="280.5">
      <c r="A43" s="38" t="s">
        <v>67</v>
      </c>
      <c r="E43" s="39" t="s">
        <v>676</v>
      </c>
    </row>
    <row r="44" spans="1:5" ht="25.5">
      <c r="A44" t="s">
        <v>69</v>
      </c>
      <c r="E44" s="37" t="s">
        <v>135</v>
      </c>
    </row>
    <row r="45" spans="1:18" ht="12.75" customHeight="1">
      <c r="A45" s="6" t="s">
        <v>58</v>
      </c>
      <c s="6"/>
      <c s="41" t="s">
        <v>45</v>
      </c>
      <c s="6"/>
      <c s="29" t="s">
        <v>35</v>
      </c>
      <c s="6"/>
      <c s="6"/>
      <c s="6"/>
      <c s="42">
        <f>0+Q45</f>
      </c>
      <c s="6"/>
      <c r="O45">
        <f>0+R45</f>
      </c>
      <c r="Q45">
        <f>0+I46+I50+I54+I58+I62+I66+I70+I74+I78+I82</f>
      </c>
      <c>
        <f>0+O46+O50+O54+O58+O62+O66+O70+O74+O78+O82</f>
      </c>
    </row>
    <row r="46" spans="1:16" ht="12.75">
      <c r="A46" s="26" t="s">
        <v>60</v>
      </c>
      <c s="31" t="s">
        <v>43</v>
      </c>
      <c s="31" t="s">
        <v>677</v>
      </c>
      <c s="26" t="s">
        <v>39</v>
      </c>
      <c s="32" t="s">
        <v>678</v>
      </c>
      <c s="33" t="s">
        <v>88</v>
      </c>
      <c s="34">
        <v>120</v>
      </c>
      <c s="35">
        <v>0</v>
      </c>
      <c s="35">
        <f>ROUND(ROUND(H46,2)*ROUND(G46,3),2)</f>
      </c>
      <c s="33" t="s">
        <v>64</v>
      </c>
      <c r="O46">
        <f>(I46*21)/100</f>
      </c>
      <c t="s">
        <v>33</v>
      </c>
    </row>
    <row r="47" spans="1:5" ht="12.75">
      <c r="A47" s="36" t="s">
        <v>65</v>
      </c>
      <c r="E47" s="37" t="s">
        <v>78</v>
      </c>
    </row>
    <row r="48" spans="1:5" ht="114.75">
      <c r="A48" s="38" t="s">
        <v>67</v>
      </c>
      <c r="E48" s="39" t="s">
        <v>679</v>
      </c>
    </row>
    <row r="49" spans="1:5" ht="51">
      <c r="A49" t="s">
        <v>69</v>
      </c>
      <c r="E49" s="37" t="s">
        <v>215</v>
      </c>
    </row>
    <row r="50" spans="1:16" ht="12.75">
      <c r="A50" s="26" t="s">
        <v>60</v>
      </c>
      <c s="31" t="s">
        <v>481</v>
      </c>
      <c s="31" t="s">
        <v>677</v>
      </c>
      <c s="26" t="s">
        <v>33</v>
      </c>
      <c s="32" t="s">
        <v>678</v>
      </c>
      <c s="33" t="s">
        <v>88</v>
      </c>
      <c s="34">
        <v>399.6</v>
      </c>
      <c s="35">
        <v>0</v>
      </c>
      <c s="35">
        <f>ROUND(ROUND(H50,2)*ROUND(G50,3),2)</f>
      </c>
      <c s="33" t="s">
        <v>64</v>
      </c>
      <c r="O50">
        <f>(I50*21)/100</f>
      </c>
      <c t="s">
        <v>33</v>
      </c>
    </row>
    <row r="51" spans="1:5" ht="12.75">
      <c r="A51" s="36" t="s">
        <v>65</v>
      </c>
      <c r="E51" s="37" t="s">
        <v>78</v>
      </c>
    </row>
    <row r="52" spans="1:5" ht="216.75">
      <c r="A52" s="38" t="s">
        <v>67</v>
      </c>
      <c r="E52" s="39" t="s">
        <v>680</v>
      </c>
    </row>
    <row r="53" spans="1:5" ht="51">
      <c r="A53" t="s">
        <v>69</v>
      </c>
      <c r="E53" s="37" t="s">
        <v>215</v>
      </c>
    </row>
    <row r="54" spans="1:16" ht="12.75">
      <c r="A54" s="26" t="s">
        <v>60</v>
      </c>
      <c s="31" t="s">
        <v>45</v>
      </c>
      <c s="31" t="s">
        <v>212</v>
      </c>
      <c s="26" t="s">
        <v>78</v>
      </c>
      <c s="32" t="s">
        <v>213</v>
      </c>
      <c s="33" t="s">
        <v>88</v>
      </c>
      <c s="34">
        <v>171.55</v>
      </c>
      <c s="35">
        <v>0</v>
      </c>
      <c s="35">
        <f>ROUND(ROUND(H54,2)*ROUND(G54,3),2)</f>
      </c>
      <c s="33" t="s">
        <v>64</v>
      </c>
      <c r="O54">
        <f>(I54*21)/100</f>
      </c>
      <c t="s">
        <v>33</v>
      </c>
    </row>
    <row r="55" spans="1:5" ht="12.75">
      <c r="A55" s="36" t="s">
        <v>65</v>
      </c>
      <c r="E55" s="37" t="s">
        <v>78</v>
      </c>
    </row>
    <row r="56" spans="1:5" ht="165.75">
      <c r="A56" s="38" t="s">
        <v>67</v>
      </c>
      <c r="E56" s="39" t="s">
        <v>681</v>
      </c>
    </row>
    <row r="57" spans="1:5" ht="51">
      <c r="A57" t="s">
        <v>69</v>
      </c>
      <c r="E57" s="37" t="s">
        <v>215</v>
      </c>
    </row>
    <row r="58" spans="1:16" ht="12.75">
      <c r="A58" s="26" t="s">
        <v>60</v>
      </c>
      <c s="31" t="s">
        <v>47</v>
      </c>
      <c s="31" t="s">
        <v>682</v>
      </c>
      <c s="26" t="s">
        <v>78</v>
      </c>
      <c s="32" t="s">
        <v>683</v>
      </c>
      <c s="33" t="s">
        <v>88</v>
      </c>
      <c s="34">
        <v>171.55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78</v>
      </c>
    </row>
    <row r="60" spans="1:5" ht="153">
      <c r="A60" s="38" t="s">
        <v>67</v>
      </c>
      <c r="E60" s="39" t="s">
        <v>684</v>
      </c>
    </row>
    <row r="61" spans="1:5" ht="102">
      <c r="A61" t="s">
        <v>69</v>
      </c>
      <c r="E61" s="37" t="s">
        <v>685</v>
      </c>
    </row>
    <row r="62" spans="1:16" ht="12.75">
      <c r="A62" s="26" t="s">
        <v>60</v>
      </c>
      <c s="31" t="s">
        <v>158</v>
      </c>
      <c s="31" t="s">
        <v>686</v>
      </c>
      <c s="26" t="s">
        <v>78</v>
      </c>
      <c s="32" t="s">
        <v>687</v>
      </c>
      <c s="33" t="s">
        <v>88</v>
      </c>
      <c s="34">
        <v>199.8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78</v>
      </c>
    </row>
    <row r="64" spans="1:5" ht="204">
      <c r="A64" s="38" t="s">
        <v>67</v>
      </c>
      <c r="E64" s="39" t="s">
        <v>688</v>
      </c>
    </row>
    <row r="65" spans="1:5" ht="102">
      <c r="A65" t="s">
        <v>69</v>
      </c>
      <c r="E65" s="37" t="s">
        <v>685</v>
      </c>
    </row>
    <row r="66" spans="1:16" ht="12.75">
      <c r="A66" s="26" t="s">
        <v>60</v>
      </c>
      <c s="31" t="s">
        <v>251</v>
      </c>
      <c s="31" t="s">
        <v>689</v>
      </c>
      <c s="26" t="s">
        <v>78</v>
      </c>
      <c s="32" t="s">
        <v>690</v>
      </c>
      <c s="33" t="s">
        <v>88</v>
      </c>
      <c s="34">
        <v>231.55</v>
      </c>
      <c s="35">
        <v>0</v>
      </c>
      <c s="35">
        <f>ROUND(ROUND(H66,2)*ROUND(G66,3),2)</f>
      </c>
      <c s="33" t="s">
        <v>64</v>
      </c>
      <c r="O66">
        <f>(I66*21)/100</f>
      </c>
      <c t="s">
        <v>33</v>
      </c>
    </row>
    <row r="67" spans="1:5" ht="12.75">
      <c r="A67" s="36" t="s">
        <v>65</v>
      </c>
      <c r="E67" s="37" t="s">
        <v>78</v>
      </c>
    </row>
    <row r="68" spans="1:5" ht="242.25">
      <c r="A68" s="38" t="s">
        <v>67</v>
      </c>
      <c r="E68" s="39" t="s">
        <v>691</v>
      </c>
    </row>
    <row r="69" spans="1:5" ht="51">
      <c r="A69" t="s">
        <v>69</v>
      </c>
      <c r="E69" s="37" t="s">
        <v>226</v>
      </c>
    </row>
    <row r="70" spans="1:16" ht="12.75">
      <c r="A70" s="26" t="s">
        <v>60</v>
      </c>
      <c s="31" t="s">
        <v>230</v>
      </c>
      <c s="31" t="s">
        <v>231</v>
      </c>
      <c s="26" t="s">
        <v>78</v>
      </c>
      <c s="32" t="s">
        <v>232</v>
      </c>
      <c s="33" t="s">
        <v>88</v>
      </c>
      <c s="34">
        <v>45.2</v>
      </c>
      <c s="35">
        <v>0</v>
      </c>
      <c s="35">
        <f>ROUND(ROUND(H70,2)*ROUND(G70,3),2)</f>
      </c>
      <c s="33" t="s">
        <v>64</v>
      </c>
      <c r="O70">
        <f>(I70*21)/100</f>
      </c>
      <c t="s">
        <v>33</v>
      </c>
    </row>
    <row r="71" spans="1:5" ht="12.75">
      <c r="A71" s="36" t="s">
        <v>65</v>
      </c>
      <c r="E71" s="37" t="s">
        <v>78</v>
      </c>
    </row>
    <row r="72" spans="1:5" ht="153">
      <c r="A72" s="38" t="s">
        <v>67</v>
      </c>
      <c r="E72" s="39" t="s">
        <v>692</v>
      </c>
    </row>
    <row r="73" spans="1:5" ht="51">
      <c r="A73" t="s">
        <v>69</v>
      </c>
      <c r="E73" s="37" t="s">
        <v>234</v>
      </c>
    </row>
    <row r="74" spans="1:16" ht="12.75">
      <c r="A74" s="26" t="s">
        <v>60</v>
      </c>
      <c s="31" t="s">
        <v>52</v>
      </c>
      <c s="31" t="s">
        <v>235</v>
      </c>
      <c s="26" t="s">
        <v>78</v>
      </c>
      <c s="32" t="s">
        <v>236</v>
      </c>
      <c s="33" t="s">
        <v>88</v>
      </c>
      <c s="34">
        <v>60</v>
      </c>
      <c s="35">
        <v>0</v>
      </c>
      <c s="35">
        <f>ROUND(ROUND(H74,2)*ROUND(G74,3),2)</f>
      </c>
      <c s="33" t="s">
        <v>64</v>
      </c>
      <c r="O74">
        <f>(I74*21)/100</f>
      </c>
      <c t="s">
        <v>33</v>
      </c>
    </row>
    <row r="75" spans="1:5" ht="12.75">
      <c r="A75" s="36" t="s">
        <v>65</v>
      </c>
      <c r="E75" s="37" t="s">
        <v>78</v>
      </c>
    </row>
    <row r="76" spans="1:5" ht="127.5">
      <c r="A76" s="38" t="s">
        <v>67</v>
      </c>
      <c r="E76" s="39" t="s">
        <v>693</v>
      </c>
    </row>
    <row r="77" spans="1:5" ht="140.25">
      <c r="A77" t="s">
        <v>69</v>
      </c>
      <c r="E77" s="37" t="s">
        <v>238</v>
      </c>
    </row>
    <row r="78" spans="1:16" ht="12.75">
      <c r="A78" s="26" t="s">
        <v>60</v>
      </c>
      <c s="31" t="s">
        <v>50</v>
      </c>
      <c s="31" t="s">
        <v>694</v>
      </c>
      <c s="26" t="s">
        <v>78</v>
      </c>
      <c s="32" t="s">
        <v>695</v>
      </c>
      <c s="33" t="s">
        <v>88</v>
      </c>
      <c s="34">
        <v>171.55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78</v>
      </c>
    </row>
    <row r="80" spans="1:5" ht="153">
      <c r="A80" s="38" t="s">
        <v>67</v>
      </c>
      <c r="E80" s="39" t="s">
        <v>696</v>
      </c>
    </row>
    <row r="81" spans="1:5" ht="140.25">
      <c r="A81" t="s">
        <v>69</v>
      </c>
      <c r="E81" s="37" t="s">
        <v>238</v>
      </c>
    </row>
    <row r="82" spans="1:16" ht="12.75">
      <c r="A82" s="26" t="s">
        <v>60</v>
      </c>
      <c s="31" t="s">
        <v>54</v>
      </c>
      <c s="31" t="s">
        <v>248</v>
      </c>
      <c s="26" t="s">
        <v>78</v>
      </c>
      <c s="32" t="s">
        <v>249</v>
      </c>
      <c s="33" t="s">
        <v>88</v>
      </c>
      <c s="34">
        <v>60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78</v>
      </c>
    </row>
    <row r="84" spans="1:5" ht="127.5">
      <c r="A84" s="38" t="s">
        <v>67</v>
      </c>
      <c r="E84" s="39" t="s">
        <v>697</v>
      </c>
    </row>
    <row r="85" spans="1:5" ht="140.25">
      <c r="A85" t="s">
        <v>69</v>
      </c>
      <c r="E85" s="37" t="s">
        <v>238</v>
      </c>
    </row>
    <row r="86" spans="1:18" ht="12.75" customHeight="1">
      <c r="A86" s="6" t="s">
        <v>58</v>
      </c>
      <c s="6"/>
      <c s="41" t="s">
        <v>50</v>
      </c>
      <c s="6"/>
      <c s="29" t="s">
        <v>698</v>
      </c>
      <c s="6"/>
      <c s="6"/>
      <c s="6"/>
      <c s="42">
        <f>0+Q86</f>
      </c>
      <c s="6"/>
      <c r="O86">
        <f>0+R86</f>
      </c>
      <c r="Q86">
        <f>0+I87+I91</f>
      </c>
      <c>
        <f>0+O87+O91</f>
      </c>
    </row>
    <row r="87" spans="1:16" ht="12.75">
      <c r="A87" s="26" t="s">
        <v>60</v>
      </c>
      <c s="31" t="s">
        <v>486</v>
      </c>
      <c s="31" t="s">
        <v>282</v>
      </c>
      <c s="26" t="s">
        <v>78</v>
      </c>
      <c s="32" t="s">
        <v>283</v>
      </c>
      <c s="33" t="s">
        <v>172</v>
      </c>
      <c s="34">
        <v>242.4</v>
      </c>
      <c s="35">
        <v>0</v>
      </c>
      <c s="35">
        <f>ROUND(ROUND(H87,2)*ROUND(G87,3),2)</f>
      </c>
      <c s="33" t="s">
        <v>64</v>
      </c>
      <c r="O87">
        <f>(I87*21)/100</f>
      </c>
      <c t="s">
        <v>33</v>
      </c>
    </row>
    <row r="88" spans="1:5" ht="12.75">
      <c r="A88" s="36" t="s">
        <v>65</v>
      </c>
      <c r="E88" s="37" t="s">
        <v>78</v>
      </c>
    </row>
    <row r="89" spans="1:5" ht="242.25">
      <c r="A89" s="38" t="s">
        <v>67</v>
      </c>
      <c r="E89" s="39" t="s">
        <v>699</v>
      </c>
    </row>
    <row r="90" spans="1:5" ht="25.5">
      <c r="A90" t="s">
        <v>69</v>
      </c>
      <c r="E90" s="37" t="s">
        <v>286</v>
      </c>
    </row>
    <row r="91" spans="1:16" ht="12.75">
      <c r="A91" s="26" t="s">
        <v>60</v>
      </c>
      <c s="31" t="s">
        <v>700</v>
      </c>
      <c s="31" t="s">
        <v>290</v>
      </c>
      <c s="26" t="s">
        <v>78</v>
      </c>
      <c s="32" t="s">
        <v>291</v>
      </c>
      <c s="33" t="s">
        <v>172</v>
      </c>
      <c s="34">
        <v>127.2</v>
      </c>
      <c s="35">
        <v>0</v>
      </c>
      <c s="35">
        <f>ROUND(ROUND(H91,2)*ROUND(G91,3),2)</f>
      </c>
      <c s="33" t="s">
        <v>64</v>
      </c>
      <c r="O91">
        <f>(I91*21)/100</f>
      </c>
      <c t="s">
        <v>33</v>
      </c>
    </row>
    <row r="92" spans="1:5" ht="12.75">
      <c r="A92" s="36" t="s">
        <v>65</v>
      </c>
      <c r="E92" s="37" t="s">
        <v>78</v>
      </c>
    </row>
    <row r="93" spans="1:5" ht="127.5">
      <c r="A93" s="38" t="s">
        <v>67</v>
      </c>
      <c r="E93" s="39" t="s">
        <v>701</v>
      </c>
    </row>
    <row r="94" spans="1:5" ht="38.25">
      <c r="A94" t="s">
        <v>69</v>
      </c>
      <c r="E94" s="37" t="s">
        <v>293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